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'2015+2016'!$A$1:$M$344</definedName>
    <definedName name="_xlnm.Print_Area" localSheetId="1">'2016'!$A$1:$L$349</definedName>
  </definedNames>
  <calcPr fullCalcOnLoad="1" refMode="R1C1"/>
</workbook>
</file>

<file path=xl/sharedStrings.xml><?xml version="1.0" encoding="utf-8"?>
<sst xmlns="http://schemas.openxmlformats.org/spreadsheetml/2006/main" count="2544" uniqueCount="487">
  <si>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</si>
  <si>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</si>
  <si>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</si>
  <si>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</si>
  <si>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</si>
  <si>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</si>
  <si>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</si>
  <si>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</si>
  <si>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</si>
  <si>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</si>
  <si>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</si>
  <si>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</si>
  <si>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</si>
  <si>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</si>
  <si>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</si>
  <si>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</si>
  <si>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</si>
  <si>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</si>
  <si>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</si>
  <si>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</si>
  <si>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</si>
  <si>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</si>
  <si>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</si>
  <si>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</si>
  <si>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</si>
  <si>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</si>
  <si>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</si>
  <si>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</si>
  <si>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</si>
  <si>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</si>
  <si>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</si>
  <si>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</si>
  <si>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</si>
  <si>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</si>
  <si>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</si>
  <si>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</si>
  <si>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</si>
  <si>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</si>
  <si>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</si>
  <si>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</si>
  <si>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</si>
  <si>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</si>
  <si>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</si>
  <si>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</si>
  <si>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</si>
  <si>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</si>
  <si>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</si>
  <si>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</si>
  <si>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</si>
  <si>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</si>
  <si>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</si>
  <si>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</si>
  <si>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</si>
  <si>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</si>
  <si>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</si>
  <si>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</si>
  <si>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</si>
  <si>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</si>
  <si>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</si>
  <si>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</si>
  <si>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</si>
  <si>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</si>
  <si>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</si>
  <si>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</si>
  <si>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</si>
  <si>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</si>
  <si>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</si>
  <si>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</si>
  <si>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</si>
  <si>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</si>
  <si>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</si>
  <si>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</si>
  <si>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</si>
  <si>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</si>
  <si>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</si>
  <si>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</si>
  <si>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</si>
  <si>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</si>
  <si>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</si>
  <si>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</si>
  <si>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</si>
  <si>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</si>
  <si>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</si>
  <si>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</si>
  <si>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</si>
  <si>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</si>
  <si>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</si>
  <si>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</si>
  <si>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</si>
  <si>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</si>
  <si>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</si>
  <si>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</si>
  <si>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</si>
  <si>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</si>
  <si>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</si>
  <si>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</si>
  <si>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</si>
  <si>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</si>
  <si>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</si>
  <si>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</si>
  <si>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</si>
  <si>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</si>
  <si>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</si>
  <si>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</si>
  <si>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</si>
  <si>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</si>
  <si>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</si>
  <si>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</si>
  <si>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</si>
  <si>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</si>
  <si>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</si>
  <si>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</si>
  <si>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</si>
  <si>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</si>
  <si>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</si>
  <si>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</si>
  <si>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</si>
  <si>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</si>
  <si>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</si>
  <si>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</si>
  <si>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</si>
  <si>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</si>
  <si>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</si>
  <si>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</si>
  <si>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</si>
  <si>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</si>
  <si>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</si>
  <si>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</si>
  <si>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</si>
  <si>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</si>
  <si>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</si>
  <si>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</si>
  <si>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</si>
  <si>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</si>
  <si>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</si>
  <si>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</si>
  <si>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</si>
  <si>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</si>
  <si>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</si>
  <si>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</si>
  <si>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</si>
  <si>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</si>
  <si>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</si>
  <si>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</si>
  <si>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</si>
  <si>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</si>
  <si>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</si>
  <si>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</si>
  <si>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</si>
  <si>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</si>
  <si>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</si>
  <si>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</si>
  <si>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</si>
  <si>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</si>
  <si>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</si>
  <si>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</si>
  <si>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</si>
  <si>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</si>
  <si>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</si>
  <si>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</si>
  <si>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</si>
  <si>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</si>
  <si>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</si>
  <si>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</si>
  <si>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</si>
  <si>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</si>
  <si>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</si>
  <si>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</si>
  <si>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</si>
  <si>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</si>
  <si>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</si>
  <si>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</si>
  <si>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</si>
  <si>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</si>
  <si>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</si>
  <si>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</si>
  <si>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</si>
  <si>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</si>
  <si>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</si>
  <si>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</si>
  <si>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</si>
  <si>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</si>
  <si>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</si>
  <si>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</si>
  <si>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</si>
  <si>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</si>
  <si>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</si>
  <si>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</si>
  <si>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</si>
  <si>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</si>
  <si>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</si>
  <si>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</si>
  <si>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</si>
  <si>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</si>
  <si>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</si>
  <si>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</si>
  <si>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</si>
  <si>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</si>
  <si>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</si>
  <si>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</si>
  <si>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</si>
  <si>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</si>
  <si>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</si>
  <si>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</si>
  <si>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</si>
  <si>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</si>
  <si>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</si>
  <si>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</si>
  <si>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</si>
  <si>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</si>
  <si>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</si>
  <si>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</si>
  <si>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</si>
  <si>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</si>
  <si>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</si>
  <si>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</si>
  <si>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</si>
  <si>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</si>
  <si>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</si>
  <si>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</si>
  <si>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</si>
  <si>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</si>
  <si>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</si>
  <si>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</si>
  <si>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</si>
  <si>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</si>
  <si>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</si>
  <si>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</si>
  <si>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</si>
  <si>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</si>
  <si>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</si>
  <si>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</si>
  <si>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</si>
  <si>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</si>
  <si>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</si>
  <si>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</si>
  <si>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</si>
  <si>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</si>
  <si>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</si>
  <si>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</si>
  <si>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</si>
  <si>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</si>
  <si>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</si>
  <si>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</si>
  <si>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</si>
  <si>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</si>
  <si>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</si>
  <si>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</si>
  <si>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</si>
  <si>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</si>
  <si>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</si>
  <si>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</si>
  <si>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</si>
  <si>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</si>
  <si>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</si>
  <si>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</si>
  <si>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</si>
  <si>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</si>
  <si>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</si>
  <si>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</si>
  <si>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</si>
  <si>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</si>
  <si>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</si>
  <si>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</si>
  <si>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</si>
  <si>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</si>
  <si>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</si>
  <si>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</si>
  <si>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</si>
  <si>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</si>
  <si>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</si>
  <si>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</si>
  <si>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</si>
  <si>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</si>
  <si>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</si>
  <si>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</si>
  <si>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</si>
  <si>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</si>
  <si>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</si>
  <si>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</si>
  <si>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</si>
  <si>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</si>
  <si>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</si>
  <si>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</si>
  <si>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</si>
  <si>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</si>
  <si>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</si>
  <si>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</si>
  <si>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</si>
  <si>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</si>
  <si>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</si>
  <si>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</si>
  <si>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</si>
  <si>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</si>
  <si>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</si>
  <si>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</si>
  <si>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</si>
  <si>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</si>
  <si>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</si>
  <si>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</si>
  <si>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</si>
  <si>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</si>
  <si>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</si>
  <si>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</si>
  <si>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</si>
  <si>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</si>
  <si>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</si>
  <si>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</si>
  <si>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</si>
  <si>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</si>
  <si>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</si>
  <si>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</si>
  <si>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</si>
  <si>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</si>
  <si>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</si>
  <si>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</si>
  <si>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</si>
  <si>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</si>
  <si>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</si>
  <si>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</si>
  <si>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</si>
  <si>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</si>
  <si>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</si>
  <si>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</si>
  <si>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</si>
  <si>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</si>
  <si>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</si>
  <si>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</si>
  <si>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</si>
  <si>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</si>
  <si>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</si>
  <si>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</si>
  <si>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</si>
  <si>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</si>
  <si>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</si>
  <si>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</si>
  <si>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</si>
  <si>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</si>
  <si>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</si>
  <si>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</si>
  <si>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</si>
  <si>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</si>
  <si>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</si>
  <si>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</si>
  <si>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</si>
  <si>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</si>
  <si>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</si>
  <si>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</si>
  <si>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</si>
  <si>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</si>
  <si>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</si>
  <si>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</si>
  <si>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</si>
  <si>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</si>
  <si>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</si>
  <si>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</si>
  <si>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</si>
  <si>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</si>
  <si>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</si>
  <si>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</si>
  <si>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</si>
  <si>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</si>
  <si>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</si>
  <si>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</si>
  <si>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</si>
  <si>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</si>
  <si>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</si>
  <si>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</si>
  <si>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</si>
  <si>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</si>
  <si>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</si>
  <si>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</si>
  <si>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</si>
  <si>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</si>
  <si>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</si>
  <si>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</si>
  <si>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</si>
  <si>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</si>
  <si>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</si>
  <si>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</si>
  <si>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</si>
  <si>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</si>
  <si>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</si>
  <si>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</si>
  <si>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</si>
  <si>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</si>
  <si>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</si>
  <si>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</si>
  <si>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</si>
  <si>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</si>
  <si>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</si>
  <si>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</si>
  <si>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</si>
  <si>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</si>
  <si>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</si>
  <si>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</si>
  <si>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</si>
  <si>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</si>
  <si>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</si>
  <si>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</si>
  <si>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</si>
  <si>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</si>
  <si>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</si>
  <si>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</si>
  <si>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</si>
  <si>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</si>
  <si>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</si>
  <si>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</si>
  <si>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</si>
  <si>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</si>
  <si>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</si>
  <si>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</si>
  <si>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</si>
  <si>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</si>
  <si>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</si>
  <si>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</si>
  <si>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</si>
  <si>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</si>
  <si>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</si>
  <si>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</si>
  <si>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</si>
  <si>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</si>
  <si>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</si>
  <si>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</si>
  <si>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</si>
  <si>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</si>
  <si>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</si>
  <si>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</si>
  <si>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</si>
  <si>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</si>
  <si>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</si>
  <si>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</si>
  <si>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</si>
  <si>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</si>
  <si>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</si>
  <si>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</si>
  <si>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</si>
  <si>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</si>
  <si>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</si>
  <si>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</si>
  <si>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</si>
  <si>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</si>
  <si>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</si>
  <si>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</si>
  <si>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</si>
  <si>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</si>
  <si>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</si>
  <si>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</si>
  <si>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</si>
  <si>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</si>
  <si>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</si>
  <si>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</si>
  <si>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</si>
  <si>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</si>
  <si>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</si>
  <si>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</si>
  <si>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</si>
  <si>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</si>
  <si>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</si>
  <si>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О1</t>
  </si>
  <si>
    <t>Мероприятия в области культуры (памятники)</t>
  </si>
  <si>
    <t>Дорожное хозяйство</t>
  </si>
  <si>
    <t>Субсидия ТЭР</t>
  </si>
  <si>
    <t>01 2 00 S1190</t>
  </si>
  <si>
    <t>Прочие меропрития по благоустройству</t>
  </si>
  <si>
    <t>02 2 00 S1190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</si>
  <si>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</si>
  <si>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</si>
  <si>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</si>
  <si>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</si>
  <si>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</si>
  <si>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</si>
  <si>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</si>
  <si>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</si>
  <si>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</si>
  <si>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</si>
  <si>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 xml:space="preserve">Резервные фонды </t>
  </si>
  <si>
    <t>Резервные счета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</si>
  <si>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</si>
  <si>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  92 9 00 18050</t>
  </si>
  <si>
    <t>Специальные расходы</t>
  </si>
  <si>
    <t>01 3 00 10250</t>
  </si>
  <si>
    <t>ВР3</t>
  </si>
  <si>
    <t>Распределение расходов бюджета Среднесибирского сельсовета на 2024 год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в ведомственной структуре</t>
  </si>
  <si>
    <t>Приложение5</t>
  </si>
  <si>
    <t>Администрация Среднесибирского сельсовета Тальмеского района Алтайского края</t>
  </si>
  <si>
    <t>к  решению Совета депутатов Среднесибирского сельсовета   
«О бюджете Среднесибирского сельсовета на 2024 год»
№46 от 28.12. 2023 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</si>
</sst>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7" fillId="35" borderId="39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0" xfId="0" applyFont="1" applyBorder="1" applyAlignment="1">
      <alignment wrapText="1"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1" xfId="0" applyFont="1" applyBorder="1" applyAlignment="1">
      <alignment horizontal="right"/>
    </xf>
    <xf numFmtId="176" fontId="17" fillId="0" borderId="41" xfId="57" applyNumberFormat="1" applyFont="1" applyBorder="1" applyAlignment="1">
      <alignment/>
    </xf>
    <xf numFmtId="0" fontId="17" fillId="0" borderId="42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3" xfId="0" applyFont="1" applyBorder="1" applyAlignment="1">
      <alignment/>
    </xf>
    <xf numFmtId="0" fontId="16" fillId="35" borderId="44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3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5" xfId="0" applyFont="1" applyBorder="1" applyAlignment="1">
      <alignment/>
    </xf>
    <xf numFmtId="0" fontId="16" fillId="35" borderId="44" xfId="0" applyFont="1" applyFill="1" applyBorder="1" applyAlignment="1">
      <alignment/>
    </xf>
    <xf numFmtId="0" fontId="16" fillId="35" borderId="46" xfId="0" applyFont="1" applyFill="1" applyBorder="1" applyAlignment="1">
      <alignment/>
    </xf>
    <xf numFmtId="0" fontId="17" fillId="0" borderId="46" xfId="0" applyFont="1" applyBorder="1" applyAlignment="1">
      <alignment/>
    </xf>
    <xf numFmtId="0" fontId="16" fillId="39" borderId="33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right"/>
    </xf>
    <xf numFmtId="176" fontId="16" fillId="39" borderId="10" xfId="57" applyNumberFormat="1" applyFont="1" applyFill="1" applyBorder="1" applyAlignment="1">
      <alignment/>
    </xf>
    <xf numFmtId="0" fontId="16" fillId="39" borderId="13" xfId="0" applyFont="1" applyFill="1" applyBorder="1" applyAlignment="1">
      <alignment/>
    </xf>
    <xf numFmtId="0" fontId="16" fillId="39" borderId="22" xfId="0" applyFont="1" applyFill="1" applyBorder="1" applyAlignment="1">
      <alignment/>
    </xf>
    <xf numFmtId="0" fontId="16" fillId="39" borderId="31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7" fillId="0" borderId="43" xfId="0" applyFont="1" applyBorder="1" applyAlignment="1">
      <alignment/>
    </xf>
    <xf numFmtId="0" fontId="17" fillId="0" borderId="36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33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176" fontId="16" fillId="0" borderId="13" xfId="57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176" fontId="17" fillId="0" borderId="10" xfId="57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39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6" fillId="39" borderId="36" xfId="0" applyFont="1" applyFill="1" applyBorder="1" applyAlignment="1">
      <alignment wrapText="1"/>
    </xf>
    <xf numFmtId="0" fontId="16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76" fontId="17" fillId="39" borderId="10" xfId="57" applyNumberFormat="1" applyFont="1" applyFill="1" applyBorder="1" applyAlignment="1">
      <alignment/>
    </xf>
    <xf numFmtId="0" fontId="17" fillId="39" borderId="13" xfId="0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16" fillId="35" borderId="46" xfId="0" applyFont="1" applyFill="1" applyBorder="1" applyAlignment="1">
      <alignment wrapText="1"/>
    </xf>
    <xf numFmtId="176" fontId="17" fillId="0" borderId="12" xfId="57" applyNumberFormat="1" applyFont="1" applyBorder="1" applyAlignment="1">
      <alignment/>
    </xf>
    <xf numFmtId="0" fontId="17" fillId="0" borderId="25" xfId="0" applyFont="1" applyBorder="1" applyAlignment="1">
      <alignment/>
    </xf>
    <xf numFmtId="0" fontId="16" fillId="39" borderId="11" xfId="0" applyFont="1" applyFill="1" applyBorder="1" applyAlignment="1">
      <alignment wrapText="1"/>
    </xf>
    <xf numFmtId="0" fontId="16" fillId="35" borderId="15" xfId="0" applyFont="1" applyFill="1" applyBorder="1" applyAlignment="1">
      <alignment wrapText="1"/>
    </xf>
    <xf numFmtId="0" fontId="16" fillId="39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/>
    </xf>
    <xf numFmtId="0" fontId="16" fillId="39" borderId="11" xfId="0" applyFont="1" applyFill="1" applyBorder="1" applyAlignment="1">
      <alignment horizontal="right"/>
    </xf>
    <xf numFmtId="176" fontId="16" fillId="39" borderId="19" xfId="57" applyNumberFormat="1" applyFont="1" applyFill="1" applyBorder="1" applyAlignment="1">
      <alignment/>
    </xf>
    <xf numFmtId="0" fontId="16" fillId="39" borderId="3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6" fillId="12" borderId="10" xfId="0" applyFont="1" applyFill="1" applyBorder="1" applyAlignment="1">
      <alignment wrapText="1"/>
    </xf>
    <xf numFmtId="0" fontId="16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right"/>
    </xf>
    <xf numFmtId="176" fontId="17" fillId="12" borderId="10" xfId="57" applyNumberFormat="1" applyFont="1" applyFill="1" applyBorder="1" applyAlignment="1">
      <alignment/>
    </xf>
    <xf numFmtId="0" fontId="17" fillId="12" borderId="10" xfId="0" applyFont="1" applyFill="1" applyBorder="1" applyAlignment="1">
      <alignment/>
    </xf>
    <xf numFmtId="0" fontId="16" fillId="12" borderId="1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12" borderId="14" xfId="0" applyFont="1" applyFill="1" applyBorder="1" applyAlignment="1">
      <alignment wrapText="1"/>
    </xf>
    <xf numFmtId="0" fontId="16" fillId="12" borderId="24" xfId="0" applyFont="1" applyFill="1" applyBorder="1" applyAlignment="1">
      <alignment wrapText="1"/>
    </xf>
    <xf numFmtId="0" fontId="16" fillId="12" borderId="10" xfId="0" applyFont="1" applyFill="1" applyBorder="1" applyAlignment="1">
      <alignment horizontal="right"/>
    </xf>
    <xf numFmtId="176" fontId="16" fillId="12" borderId="10" xfId="57" applyNumberFormat="1" applyFont="1" applyFill="1" applyBorder="1" applyAlignment="1">
      <alignment/>
    </xf>
    <xf numFmtId="0" fontId="16" fillId="12" borderId="13" xfId="0" applyFont="1" applyFill="1" applyBorder="1" applyAlignment="1">
      <alignment/>
    </xf>
    <xf numFmtId="0" fontId="16" fillId="12" borderId="22" xfId="0" applyFont="1" applyFill="1" applyBorder="1" applyAlignment="1">
      <alignment/>
    </xf>
    <xf numFmtId="177" fontId="16" fillId="0" borderId="10" xfId="0" applyNumberFormat="1" applyFont="1" applyBorder="1" applyAlignment="1">
      <alignment/>
    </xf>
    <xf numFmtId="49" fontId="22" fillId="0" borderId="47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/>
    </xf>
    <xf numFmtId="0" fontId="4" fillId="0" borderId="32" xfId="0" applyFont="1" applyBorder="1" applyAlignment="1">
      <alignment/>
    </xf>
    <xf numFmtId="0" fontId="12" fillId="40" borderId="10" xfId="0" applyFont="1" applyFill="1" applyBorder="1" applyAlignment="1">
      <alignment wrapText="1"/>
    </xf>
    <xf numFmtId="0" fontId="16" fillId="40" borderId="10" xfId="0" applyFont="1" applyFill="1" applyBorder="1" applyAlignment="1">
      <alignment wrapText="1"/>
    </xf>
    <xf numFmtId="0" fontId="6" fillId="0" borderId="4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4" fillId="0" borderId="0" xfId="0" applyNumberFormat="1" applyFont="1" applyFill="1" applyAlignment="1" applyProtection="1">
      <alignment horizontal="center" vertical="top" wrapText="1"/>
      <protection/>
    </xf>
    <xf numFmtId="0" fontId="17" fillId="0" borderId="0" xfId="0" applyFont="1" applyBorder="1" applyAlignment="1">
      <alignment horizontal="right" vertical="top" wrapText="1"/>
    </xf>
    <xf numFmtId="0" fontId="4" fillId="0" borderId="49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5"/>
  <sheetViews>
    <sheetView tabSelected="1" view="pageBreakPreview" zoomScale="80" zoomScaleNormal="80" zoomScaleSheetLayoutView="80" zoomScalePageLayoutView="0" workbookViewId="0" topLeftCell="A1">
      <pane xSplit="1" ySplit="13" topLeftCell="B28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K12" sqref="K12"/>
    </sheetView>
  </sheetViews>
  <sheetFormatPr defaultColWidth="9.00390625" defaultRowHeight="12.75"/>
  <cols>
    <col min="1" max="1" width="37.125" style="1" customWidth="1"/>
    <col min="2" max="2" width="7.375" style="1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8.625" style="1" customWidth="1"/>
    <col min="12" max="12" width="14.75390625" style="1" hidden="1" customWidth="1"/>
    <col min="13" max="13" width="0.12890625" style="1" hidden="1" customWidth="1"/>
    <col min="14" max="14" width="9.125" style="1" customWidth="1"/>
    <col min="15" max="15" width="11.375" style="1" bestFit="1" customWidth="1"/>
    <col min="16" max="17" width="9.25390625" style="1" bestFit="1" customWidth="1"/>
    <col min="18" max="18" width="10.75390625" style="1" bestFit="1" customWidth="1"/>
    <col min="19" max="16384" width="9.125" style="1" customWidth="1"/>
  </cols>
  <sheetData>
    <row r="1" ht="20.25">
      <c r="E1" s="190"/>
    </row>
    <row r="2" spans="1:16" ht="18.75">
      <c r="A2" s="180"/>
      <c r="B2" s="180"/>
      <c r="C2" s="281"/>
      <c r="D2" s="281"/>
      <c r="E2" s="282" t="s">
        <v>484</v>
      </c>
      <c r="F2" s="281"/>
      <c r="G2" s="281"/>
      <c r="H2" s="281"/>
      <c r="I2" s="281"/>
      <c r="J2" s="281"/>
      <c r="K2" s="281"/>
      <c r="L2" s="283"/>
      <c r="M2" s="283"/>
      <c r="N2" s="283"/>
      <c r="O2" s="283"/>
      <c r="P2" s="283"/>
    </row>
    <row r="3" spans="1:26" ht="87.75" customHeight="1">
      <c r="A3" s="180"/>
      <c r="B3" s="180"/>
      <c r="C3" s="452" t="s">
        <v>486</v>
      </c>
      <c r="D3" s="452"/>
      <c r="E3" s="452"/>
      <c r="F3" s="452"/>
      <c r="G3" s="452"/>
      <c r="H3" s="452"/>
      <c r="I3" s="452"/>
      <c r="J3" s="452"/>
      <c r="K3" s="452"/>
      <c r="L3" s="283"/>
      <c r="M3" s="283"/>
      <c r="N3" s="283"/>
      <c r="O3" s="283"/>
      <c r="P3" s="446"/>
      <c r="Q3" s="447"/>
      <c r="R3" s="447"/>
      <c r="S3" s="447"/>
      <c r="T3" s="447"/>
      <c r="U3" s="447"/>
      <c r="V3" s="447"/>
      <c r="W3" s="447"/>
      <c r="X3" s="447"/>
      <c r="Y3" s="447"/>
      <c r="Z3" s="447"/>
    </row>
    <row r="4" spans="1:16" ht="21.75" customHeight="1" hidden="1">
      <c r="A4" s="182"/>
      <c r="B4" s="182"/>
      <c r="C4" s="286"/>
      <c r="D4" s="286"/>
      <c r="E4" s="286"/>
      <c r="F4" s="286"/>
      <c r="G4" s="286"/>
      <c r="H4" s="286"/>
      <c r="I4" s="286"/>
      <c r="J4" s="286"/>
      <c r="K4" s="286"/>
      <c r="L4" s="283"/>
      <c r="M4" s="283"/>
      <c r="N4" s="283"/>
      <c r="O4" s="283"/>
      <c r="P4" s="283"/>
    </row>
    <row r="5" spans="1:11" ht="17.25" customHeight="1" hidden="1">
      <c r="A5" s="182"/>
      <c r="B5" s="182"/>
      <c r="C5" s="180"/>
      <c r="D5" s="180"/>
      <c r="E5" s="183"/>
      <c r="F5" s="180"/>
      <c r="G5" s="180"/>
      <c r="H5" s="180"/>
      <c r="I5" s="180"/>
      <c r="J5" s="180"/>
      <c r="K5" s="180"/>
    </row>
    <row r="6" spans="1:13" ht="30" customHeight="1">
      <c r="A6" s="451" t="s">
        <v>483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</row>
    <row r="7" spans="1:13" ht="15" customHeight="1">
      <c r="A7" s="451"/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</row>
    <row r="8" spans="1:13" ht="52.5" customHeight="1">
      <c r="A8" s="451"/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</row>
    <row r="9" spans="1:13" ht="3" customHeight="1" thickBot="1">
      <c r="A9" s="451"/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</row>
    <row r="10" spans="1:11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57.75" customHeight="1" hidden="1" thickBot="1">
      <c r="A11" s="38"/>
      <c r="B11" s="38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38" t="s">
        <v>177</v>
      </c>
      <c r="M11" s="116"/>
    </row>
    <row r="12" spans="1:21" ht="62.25" customHeight="1">
      <c r="A12" s="442" t="s">
        <v>0</v>
      </c>
      <c r="B12" s="440" t="s">
        <v>143</v>
      </c>
      <c r="C12" s="440" t="s">
        <v>1</v>
      </c>
      <c r="D12" s="440" t="s">
        <v>2</v>
      </c>
      <c r="E12" s="440" t="s">
        <v>3</v>
      </c>
      <c r="F12" s="449" t="s">
        <v>482</v>
      </c>
      <c r="G12" s="448" t="s">
        <v>181</v>
      </c>
      <c r="H12" s="448"/>
      <c r="I12" s="444" t="s">
        <v>106</v>
      </c>
      <c r="J12" s="313"/>
      <c r="K12" s="434" t="s">
        <v>206</v>
      </c>
      <c r="L12" s="117" t="s">
        <v>193</v>
      </c>
      <c r="M12" s="453" t="s">
        <v>435</v>
      </c>
      <c r="T12" s="185"/>
      <c r="U12" s="185"/>
    </row>
    <row r="13" spans="1:13" ht="78.75" customHeight="1">
      <c r="A13" s="443"/>
      <c r="B13" s="441"/>
      <c r="C13" s="441"/>
      <c r="D13" s="441"/>
      <c r="E13" s="441"/>
      <c r="F13" s="450"/>
      <c r="G13" s="49" t="s">
        <v>178</v>
      </c>
      <c r="H13" s="49" t="s">
        <v>165</v>
      </c>
      <c r="I13" s="445"/>
      <c r="J13" s="72" t="s">
        <v>167</v>
      </c>
      <c r="K13" s="435" t="s">
        <v>178</v>
      </c>
      <c r="L13" s="117" t="s">
        <v>178</v>
      </c>
      <c r="M13" s="454"/>
    </row>
    <row r="14" spans="1:13" ht="45" customHeight="1" hidden="1">
      <c r="A14" s="314" t="s">
        <v>145</v>
      </c>
      <c r="B14" s="403"/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43"/>
      <c r="L14" s="117"/>
      <c r="M14" s="213"/>
    </row>
    <row r="15" spans="1:13" ht="37.5" hidden="1">
      <c r="A15" s="315" t="s">
        <v>77</v>
      </c>
      <c r="B15" s="404"/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42"/>
      <c r="L15" s="117"/>
      <c r="M15" s="213"/>
    </row>
    <row r="16" spans="1:13" ht="56.25" hidden="1">
      <c r="A16" s="316" t="s">
        <v>79</v>
      </c>
      <c r="B16" s="405"/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42"/>
      <c r="L16" s="117"/>
      <c r="M16" s="213"/>
    </row>
    <row r="17" spans="1:13" ht="1.5" customHeight="1" hidden="1">
      <c r="A17" s="316" t="s">
        <v>20</v>
      </c>
      <c r="B17" s="405"/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42"/>
      <c r="L17" s="117"/>
      <c r="M17" s="213"/>
    </row>
    <row r="18" spans="1:13" ht="18.75" hidden="1">
      <c r="A18" s="315" t="s">
        <v>168</v>
      </c>
      <c r="B18" s="404"/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42"/>
      <c r="L18" s="117"/>
      <c r="M18" s="213"/>
    </row>
    <row r="19" spans="1:18" ht="37.5" hidden="1">
      <c r="A19" s="316" t="s">
        <v>36</v>
      </c>
      <c r="B19" s="406">
        <v>303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42"/>
      <c r="L19" s="118"/>
      <c r="M19" s="214" t="s">
        <v>75</v>
      </c>
      <c r="N19" s="90" t="s">
        <v>19</v>
      </c>
      <c r="O19" s="4">
        <v>500</v>
      </c>
      <c r="P19" s="6">
        <v>659.3</v>
      </c>
      <c r="Q19" s="15">
        <v>659.3</v>
      </c>
      <c r="R19" s="9">
        <f>Q19/P19</f>
        <v>1</v>
      </c>
    </row>
    <row r="20" spans="1:13" ht="56.25" hidden="1">
      <c r="A20" s="316" t="s">
        <v>37</v>
      </c>
      <c r="B20" s="406">
        <v>303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42"/>
      <c r="L20" s="117"/>
      <c r="M20" s="213"/>
    </row>
    <row r="21" spans="1:13" ht="1.5" customHeight="1" hidden="1">
      <c r="A21" s="316" t="s">
        <v>26</v>
      </c>
      <c r="B21" s="406">
        <v>303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42"/>
      <c r="L21" s="117"/>
      <c r="M21" s="213"/>
    </row>
    <row r="22" spans="1:13" ht="37.5" hidden="1">
      <c r="A22" s="316" t="s">
        <v>20</v>
      </c>
      <c r="B22" s="406">
        <v>303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42"/>
      <c r="L22" s="117"/>
      <c r="M22" s="213"/>
    </row>
    <row r="23" spans="1:13" ht="18.75" hidden="1">
      <c r="A23" s="315" t="s">
        <v>40</v>
      </c>
      <c r="B23" s="406">
        <v>303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42"/>
      <c r="L23" s="117"/>
      <c r="M23" s="213"/>
    </row>
    <row r="24" spans="1:13" ht="30.75" customHeight="1" hidden="1">
      <c r="A24" s="316" t="s">
        <v>41</v>
      </c>
      <c r="B24" s="406">
        <v>303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42"/>
      <c r="L24" s="117"/>
      <c r="M24" s="213"/>
    </row>
    <row r="25" spans="1:13" ht="1.5" customHeight="1" hidden="1">
      <c r="A25" s="316" t="s">
        <v>26</v>
      </c>
      <c r="B25" s="406">
        <v>303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42"/>
      <c r="L25" s="117"/>
      <c r="M25" s="213"/>
    </row>
    <row r="26" spans="1:13" ht="37.5" hidden="1">
      <c r="A26" s="316" t="s">
        <v>20</v>
      </c>
      <c r="B26" s="406">
        <v>303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42"/>
      <c r="L26" s="117"/>
      <c r="M26" s="213"/>
    </row>
    <row r="27" spans="1:13" ht="37.5" hidden="1">
      <c r="A27" s="316" t="s">
        <v>44</v>
      </c>
      <c r="B27" s="406">
        <v>303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42"/>
      <c r="L27" s="117"/>
      <c r="M27" s="213"/>
    </row>
    <row r="28" spans="1:13" ht="37.5" hidden="1">
      <c r="A28" s="316" t="s">
        <v>20</v>
      </c>
      <c r="B28" s="406">
        <v>303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42"/>
      <c r="L28" s="117"/>
      <c r="M28" s="213"/>
    </row>
    <row r="29" spans="1:13" ht="93.75" hidden="1">
      <c r="A29" s="316" t="s">
        <v>87</v>
      </c>
      <c r="B29" s="406">
        <v>303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42"/>
      <c r="L29" s="117"/>
      <c r="M29" s="213"/>
    </row>
    <row r="30" spans="1:13" ht="3.75" customHeight="1" hidden="1">
      <c r="A30" s="316" t="s">
        <v>131</v>
      </c>
      <c r="B30" s="406">
        <v>303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42"/>
      <c r="L30" s="117"/>
      <c r="M30" s="213"/>
    </row>
    <row r="31" spans="1:13" ht="56.25" hidden="1">
      <c r="A31" s="315" t="s">
        <v>37</v>
      </c>
      <c r="B31" s="406">
        <v>303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42"/>
      <c r="L31" s="117"/>
      <c r="M31" s="213"/>
    </row>
    <row r="32" spans="1:13" ht="93.75" hidden="1">
      <c r="A32" s="316" t="s">
        <v>87</v>
      </c>
      <c r="B32" s="406">
        <v>303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42"/>
      <c r="L32" s="117"/>
      <c r="M32" s="213"/>
    </row>
    <row r="33" spans="1:13" ht="37.5" hidden="1">
      <c r="A33" s="316" t="s">
        <v>20</v>
      </c>
      <c r="B33" s="406">
        <v>303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42"/>
      <c r="L33" s="117"/>
      <c r="M33" s="213"/>
    </row>
    <row r="34" spans="1:13" ht="4.5" customHeight="1" hidden="1">
      <c r="A34" s="316" t="s">
        <v>131</v>
      </c>
      <c r="B34" s="406">
        <v>303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42"/>
      <c r="L34" s="117"/>
      <c r="M34" s="213"/>
    </row>
    <row r="35" spans="1:13" ht="75" hidden="1">
      <c r="A35" s="315" t="s">
        <v>82</v>
      </c>
      <c r="B35" s="406">
        <v>303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42"/>
      <c r="L35" s="117"/>
      <c r="M35" s="213"/>
    </row>
    <row r="36" spans="1:13" ht="31.5" customHeight="1" hidden="1">
      <c r="A36" s="316" t="s">
        <v>85</v>
      </c>
      <c r="B36" s="406">
        <v>303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42"/>
      <c r="L36" s="117"/>
      <c r="M36" s="213"/>
    </row>
    <row r="37" spans="1:13" ht="56.25" hidden="1">
      <c r="A37" s="316" t="s">
        <v>86</v>
      </c>
      <c r="B37" s="406">
        <v>303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42"/>
      <c r="L37" s="117"/>
      <c r="M37" s="213"/>
    </row>
    <row r="38" spans="1:13" ht="37.5" hidden="1">
      <c r="A38" s="315" t="s">
        <v>170</v>
      </c>
      <c r="B38" s="406">
        <v>303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42"/>
      <c r="L38" s="117"/>
      <c r="M38" s="213"/>
    </row>
    <row r="39" spans="1:13" ht="37.5" hidden="1">
      <c r="A39" s="316" t="s">
        <v>18</v>
      </c>
      <c r="B39" s="406">
        <v>303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117"/>
      <c r="M39" s="213"/>
    </row>
    <row r="40" spans="1:13" ht="1.5" customHeight="1" hidden="1">
      <c r="A40" s="316" t="s">
        <v>48</v>
      </c>
      <c r="B40" s="406">
        <v>303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117"/>
      <c r="M40" s="213"/>
    </row>
    <row r="41" spans="1:13" ht="37.5" hidden="1">
      <c r="A41" s="316" t="s">
        <v>135</v>
      </c>
      <c r="B41" s="406">
        <v>303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117"/>
      <c r="M41" s="213"/>
    </row>
    <row r="42" spans="1:13" ht="108.75" customHeight="1" hidden="1">
      <c r="A42" s="316" t="s">
        <v>137</v>
      </c>
      <c r="B42" s="406">
        <v>303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117"/>
      <c r="M42" s="213"/>
    </row>
    <row r="43" spans="1:13" ht="38.25" customHeight="1" hidden="1">
      <c r="A43" s="285" t="s">
        <v>341</v>
      </c>
      <c r="B43" s="406">
        <v>303</v>
      </c>
      <c r="C43" s="235" t="s">
        <v>70</v>
      </c>
      <c r="D43" s="235" t="s">
        <v>66</v>
      </c>
      <c r="E43" s="235" t="s">
        <v>242</v>
      </c>
      <c r="F43" s="235">
        <v>100</v>
      </c>
      <c r="G43" s="236">
        <v>4929.1</v>
      </c>
      <c r="H43" s="236" t="e">
        <f>#REF!</f>
        <v>#REF!</v>
      </c>
      <c r="I43" s="237" t="e">
        <f>H43/G43</f>
        <v>#REF!</v>
      </c>
      <c r="J43" s="238" t="e">
        <f>H43-G43</f>
        <v>#REF!</v>
      </c>
      <c r="K43" s="344"/>
      <c r="L43" s="117"/>
      <c r="M43" s="213">
        <v>6012.6</v>
      </c>
    </row>
    <row r="44" spans="1:13" ht="75" customHeight="1" hidden="1">
      <c r="A44" s="315" t="s">
        <v>245</v>
      </c>
      <c r="B44" s="406">
        <v>303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M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291">
        <f t="shared" si="3"/>
        <v>0</v>
      </c>
      <c r="M44" s="120">
        <f t="shared" si="3"/>
        <v>704.2</v>
      </c>
    </row>
    <row r="45" spans="1:13" ht="27" customHeight="1" hidden="1">
      <c r="A45" s="316" t="s">
        <v>33</v>
      </c>
      <c r="B45" s="406">
        <v>303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42"/>
      <c r="L45" s="117"/>
      <c r="M45" s="213">
        <v>704.2</v>
      </c>
    </row>
    <row r="46" spans="1:13" ht="74.25" customHeight="1" hidden="1">
      <c r="A46" s="315" t="s">
        <v>250</v>
      </c>
      <c r="B46" s="406">
        <v>303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295">
        <f>L47</f>
        <v>0</v>
      </c>
      <c r="M46" s="121">
        <f>M47</f>
        <v>13315.199999999999</v>
      </c>
    </row>
    <row r="47" spans="1:15" ht="22.5" customHeight="1" hidden="1">
      <c r="A47" s="316" t="s">
        <v>248</v>
      </c>
      <c r="B47" s="406">
        <v>303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42"/>
      <c r="L47" s="294">
        <f>L48+L49+L50</f>
        <v>0</v>
      </c>
      <c r="M47" s="122">
        <f>M48+M49+M50</f>
        <v>13315.199999999999</v>
      </c>
      <c r="O47" s="139"/>
    </row>
    <row r="48" spans="1:15" ht="57" customHeight="1" hidden="1">
      <c r="A48" s="316" t="s">
        <v>341</v>
      </c>
      <c r="B48" s="406">
        <v>303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42"/>
      <c r="L48" s="117"/>
      <c r="M48" s="213">
        <v>11912.4</v>
      </c>
      <c r="O48" s="139"/>
    </row>
    <row r="49" spans="1:13" ht="36.75" customHeight="1" hidden="1">
      <c r="A49" s="316" t="s">
        <v>342</v>
      </c>
      <c r="B49" s="406">
        <v>303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42"/>
      <c r="L49" s="117"/>
      <c r="M49" s="213">
        <f>474.8+600</f>
        <v>1074.8</v>
      </c>
    </row>
    <row r="50" spans="1:13" ht="39" customHeight="1" hidden="1">
      <c r="A50" s="316" t="s">
        <v>343</v>
      </c>
      <c r="B50" s="406">
        <v>303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42"/>
      <c r="L50" s="117"/>
      <c r="M50" s="213">
        <v>328</v>
      </c>
    </row>
    <row r="51" spans="1:13" ht="41.25" customHeight="1" hidden="1">
      <c r="A51" s="317" t="s">
        <v>251</v>
      </c>
      <c r="B51" s="406">
        <v>303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45"/>
      <c r="L51" s="292">
        <f>L52+L56+L60</f>
        <v>0</v>
      </c>
      <c r="M51" s="126">
        <f>M52+M56+M60</f>
        <v>2172.3</v>
      </c>
    </row>
    <row r="52" spans="1:13" ht="75.75" customHeight="1" hidden="1">
      <c r="A52" s="316" t="s">
        <v>6</v>
      </c>
      <c r="B52" s="406">
        <v>303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291">
        <f>L53+L54+L55</f>
        <v>0</v>
      </c>
      <c r="M52" s="120">
        <f>M53+M54+M55</f>
        <v>1171</v>
      </c>
    </row>
    <row r="53" spans="1:13" ht="112.5" hidden="1">
      <c r="A53" s="316" t="s">
        <v>341</v>
      </c>
      <c r="B53" s="406">
        <v>303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42"/>
      <c r="L53" s="117"/>
      <c r="M53" s="213">
        <v>1124.7</v>
      </c>
    </row>
    <row r="54" spans="1:13" ht="36.75" customHeight="1" hidden="1">
      <c r="A54" s="316" t="s">
        <v>342</v>
      </c>
      <c r="B54" s="406">
        <v>303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42"/>
      <c r="L54" s="117"/>
      <c r="M54" s="213">
        <v>40.3</v>
      </c>
    </row>
    <row r="55" spans="1:13" ht="38.25" customHeight="1" hidden="1">
      <c r="A55" s="316" t="s">
        <v>343</v>
      </c>
      <c r="B55" s="406">
        <v>303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42"/>
      <c r="L55" s="117"/>
      <c r="M55" s="213">
        <v>6</v>
      </c>
    </row>
    <row r="56" spans="1:13" ht="36.75" customHeight="1" hidden="1">
      <c r="A56" s="316" t="s">
        <v>253</v>
      </c>
      <c r="B56" s="406">
        <v>303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M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295">
        <f t="shared" si="4"/>
        <v>0</v>
      </c>
      <c r="M56" s="121">
        <f t="shared" si="4"/>
        <v>1001.3</v>
      </c>
    </row>
    <row r="57" spans="1:13" ht="57" customHeight="1" hidden="1">
      <c r="A57" s="316" t="s">
        <v>341</v>
      </c>
      <c r="B57" s="406">
        <v>303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42"/>
      <c r="L57" s="117"/>
      <c r="M57" s="213">
        <v>892.8</v>
      </c>
    </row>
    <row r="58" spans="1:13" ht="36.75" customHeight="1" hidden="1">
      <c r="A58" s="316" t="s">
        <v>342</v>
      </c>
      <c r="B58" s="406">
        <v>303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42"/>
      <c r="L58" s="117"/>
      <c r="M58" s="213">
        <v>108.5</v>
      </c>
    </row>
    <row r="59" spans="1:13" ht="31.5" customHeight="1" hidden="1">
      <c r="A59" s="316" t="s">
        <v>14</v>
      </c>
      <c r="B59" s="406">
        <v>303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117"/>
      <c r="M59" s="213"/>
    </row>
    <row r="60" spans="1:13" ht="94.5" customHeight="1" hidden="1">
      <c r="A60" s="315" t="s">
        <v>256</v>
      </c>
      <c r="B60" s="406">
        <v>303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92">
        <f>L61</f>
        <v>0</v>
      </c>
      <c r="M60" s="120"/>
    </row>
    <row r="61" spans="1:13" ht="27" customHeight="1" hidden="1">
      <c r="A61" s="316" t="s">
        <v>258</v>
      </c>
      <c r="B61" s="406">
        <v>303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42"/>
      <c r="L61" s="117"/>
      <c r="M61" s="213"/>
    </row>
    <row r="62" spans="1:13" ht="31.5" customHeight="1" hidden="1">
      <c r="A62" s="316" t="s">
        <v>18</v>
      </c>
      <c r="B62" s="406">
        <v>303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L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92">
        <f t="shared" si="6"/>
        <v>0</v>
      </c>
      <c r="M62" s="120"/>
    </row>
    <row r="63" spans="1:13" ht="37.5" customHeight="1" hidden="1">
      <c r="A63" s="316" t="s">
        <v>214</v>
      </c>
      <c r="B63" s="406">
        <v>303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42"/>
      <c r="L63" s="117"/>
      <c r="M63" s="213"/>
    </row>
    <row r="64" spans="1:13" ht="34.5" customHeight="1" hidden="1">
      <c r="A64" s="319" t="s">
        <v>148</v>
      </c>
      <c r="B64" s="406">
        <v>303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46"/>
      <c r="L64" s="296" t="e">
        <f>L65+L68+L156</f>
        <v>#REF!</v>
      </c>
      <c r="M64" s="215">
        <f>M65+M68+M156</f>
        <v>375859.39999999997</v>
      </c>
    </row>
    <row r="65" spans="1:13" ht="27" customHeight="1" hidden="1">
      <c r="A65" s="317" t="s">
        <v>95</v>
      </c>
      <c r="B65" s="406">
        <v>303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41"/>
      <c r="L65" s="290">
        <f>L66</f>
        <v>0</v>
      </c>
      <c r="M65" s="124">
        <f>M66</f>
        <v>180</v>
      </c>
    </row>
    <row r="66" spans="1:13" ht="75.75" customHeight="1" hidden="1">
      <c r="A66" s="315" t="s">
        <v>383</v>
      </c>
      <c r="B66" s="406">
        <v>303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42"/>
      <c r="L66" s="294">
        <f>L67</f>
        <v>0</v>
      </c>
      <c r="M66" s="122">
        <f>M67</f>
        <v>180</v>
      </c>
    </row>
    <row r="67" spans="1:13" ht="40.5" customHeight="1" hidden="1">
      <c r="A67" s="316" t="s">
        <v>384</v>
      </c>
      <c r="B67" s="406">
        <v>303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42"/>
      <c r="L67" s="117"/>
      <c r="M67" s="213">
        <v>180</v>
      </c>
    </row>
    <row r="68" spans="1:13" ht="27.75" customHeight="1" hidden="1">
      <c r="A68" s="317" t="s">
        <v>24</v>
      </c>
      <c r="B68" s="406">
        <v>303</v>
      </c>
      <c r="C68" s="42" t="s">
        <v>75</v>
      </c>
      <c r="D68" s="42"/>
      <c r="E68" s="42"/>
      <c r="F68" s="42"/>
      <c r="G68" s="44" t="e">
        <f aca="true" t="shared" si="7" ref="G68:M68">G69+G83+G110+G113+G126</f>
        <v>#REF!</v>
      </c>
      <c r="H68" s="44" t="e">
        <f t="shared" si="7"/>
        <v>#REF!</v>
      </c>
      <c r="I68" s="44" t="e">
        <f t="shared" si="7"/>
        <v>#REF!</v>
      </c>
      <c r="J68" s="83" t="e">
        <f t="shared" si="7"/>
        <v>#REF!</v>
      </c>
      <c r="K68" s="345"/>
      <c r="L68" s="297" t="e">
        <f t="shared" si="7"/>
        <v>#REF!</v>
      </c>
      <c r="M68" s="127">
        <f t="shared" si="7"/>
        <v>345239.39999999997</v>
      </c>
    </row>
    <row r="69" spans="1:13" s="21" customFormat="1" ht="25.5" customHeight="1" hidden="1">
      <c r="A69" s="317" t="s">
        <v>76</v>
      </c>
      <c r="B69" s="406">
        <v>303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45"/>
      <c r="L69" s="292">
        <f>L70</f>
        <v>0</v>
      </c>
      <c r="M69" s="126">
        <f>M70</f>
        <v>66344.3</v>
      </c>
    </row>
    <row r="70" spans="1:13" ht="112.5" hidden="1">
      <c r="A70" s="316" t="s">
        <v>334</v>
      </c>
      <c r="B70" s="406">
        <v>303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8" ref="G70:J71">G71+G72</f>
        <v>72500.90000000001</v>
      </c>
      <c r="H70" s="15">
        <f t="shared" si="8"/>
        <v>84127.5</v>
      </c>
      <c r="I70" s="15">
        <f t="shared" si="8"/>
        <v>17.462195182082063</v>
      </c>
      <c r="J70" s="80">
        <f t="shared" si="8"/>
        <v>11626.599999999995</v>
      </c>
      <c r="K70" s="92"/>
      <c r="L70" s="298">
        <f>L71+L75+L81+L79</f>
        <v>0</v>
      </c>
      <c r="M70" s="128">
        <f>M71+M75+M81+M79</f>
        <v>66344.3</v>
      </c>
    </row>
    <row r="71" spans="1:13" ht="56.25" hidden="1">
      <c r="A71" s="316" t="s">
        <v>335</v>
      </c>
      <c r="B71" s="406">
        <v>303</v>
      </c>
      <c r="C71" s="4" t="s">
        <v>75</v>
      </c>
      <c r="D71" s="4" t="s">
        <v>66</v>
      </c>
      <c r="E71" s="4" t="s">
        <v>336</v>
      </c>
      <c r="F71" s="12"/>
      <c r="G71" s="15">
        <f t="shared" si="8"/>
        <v>37133.600000000006</v>
      </c>
      <c r="H71" s="15">
        <f t="shared" si="8"/>
        <v>56085</v>
      </c>
      <c r="I71" s="15">
        <f t="shared" si="8"/>
        <v>16.66930174662049</v>
      </c>
      <c r="J71" s="80">
        <f t="shared" si="8"/>
        <v>18951.399999999998</v>
      </c>
      <c r="K71" s="92"/>
      <c r="L71" s="291">
        <f>L72+L73+L74</f>
        <v>0</v>
      </c>
      <c r="M71" s="120">
        <f>M72+M73+M74</f>
        <v>31944.3</v>
      </c>
    </row>
    <row r="72" spans="1:13" ht="54.75" customHeight="1" hidden="1">
      <c r="A72" s="316" t="s">
        <v>341</v>
      </c>
      <c r="B72" s="406">
        <v>303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9" ref="J72:J82">H72-G72</f>
        <v>-7324.800000000003</v>
      </c>
      <c r="K72" s="342"/>
      <c r="L72" s="117"/>
      <c r="M72" s="213">
        <v>22195.5</v>
      </c>
    </row>
    <row r="73" spans="1:13" ht="38.25" customHeight="1" hidden="1">
      <c r="A73" s="316" t="s">
        <v>342</v>
      </c>
      <c r="B73" s="406">
        <v>303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9"/>
        <v>26276.2</v>
      </c>
      <c r="K73" s="342"/>
      <c r="L73" s="117"/>
      <c r="M73" s="213">
        <v>8875.7</v>
      </c>
    </row>
    <row r="74" spans="1:13" ht="36.75" customHeight="1" hidden="1">
      <c r="A74" s="316" t="s">
        <v>343</v>
      </c>
      <c r="B74" s="406">
        <v>303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9"/>
        <v>26276.2</v>
      </c>
      <c r="K74" s="342"/>
      <c r="L74" s="117"/>
      <c r="M74" s="213">
        <v>873.1</v>
      </c>
    </row>
    <row r="75" spans="1:16" ht="93.75" customHeight="1" hidden="1">
      <c r="A75" s="316" t="s">
        <v>337</v>
      </c>
      <c r="B75" s="406">
        <v>303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9"/>
        <v>3.9000000000000004</v>
      </c>
      <c r="K75" s="342"/>
      <c r="L75" s="294">
        <f>L76+L77+L78</f>
        <v>0</v>
      </c>
      <c r="M75" s="122">
        <f>M76+M77+M78</f>
        <v>34400</v>
      </c>
      <c r="O75" s="1" t="e">
        <f>#REF!</f>
        <v>#REF!</v>
      </c>
      <c r="P75" s="1" t="s">
        <v>438</v>
      </c>
    </row>
    <row r="76" spans="1:13" ht="54.75" customHeight="1" hidden="1">
      <c r="A76" s="316" t="s">
        <v>339</v>
      </c>
      <c r="B76" s="406">
        <v>303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9"/>
        <v>3.9000000000000004</v>
      </c>
      <c r="K76" s="342"/>
      <c r="L76" s="117"/>
      <c r="M76" s="213">
        <f>31880-283</f>
        <v>31597</v>
      </c>
    </row>
    <row r="77" spans="1:13" ht="37.5" customHeight="1" hidden="1">
      <c r="A77" s="316" t="s">
        <v>340</v>
      </c>
      <c r="B77" s="406">
        <v>303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9"/>
        <v>3.9000000000000004</v>
      </c>
      <c r="K77" s="342"/>
      <c r="L77" s="117"/>
      <c r="M77" s="213">
        <v>2520</v>
      </c>
    </row>
    <row r="78" spans="1:13" ht="37.5" customHeight="1" hidden="1">
      <c r="A78" s="316" t="s">
        <v>428</v>
      </c>
      <c r="B78" s="406">
        <v>303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9"/>
        <v>3.9000000000000004</v>
      </c>
      <c r="K78" s="342"/>
      <c r="L78" s="117"/>
      <c r="M78" s="213">
        <v>283</v>
      </c>
    </row>
    <row r="79" spans="1:13" ht="38.25" customHeight="1" hidden="1">
      <c r="A79" s="316" t="s">
        <v>351</v>
      </c>
      <c r="B79" s="406">
        <v>303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9"/>
        <v>3.9000000000000004</v>
      </c>
      <c r="K79" s="342"/>
      <c r="L79" s="117"/>
      <c r="M79" s="213"/>
    </row>
    <row r="80" spans="1:13" ht="39.75" customHeight="1" hidden="1">
      <c r="A80" s="316" t="s">
        <v>352</v>
      </c>
      <c r="B80" s="406">
        <v>303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9"/>
        <v>3.9000000000000004</v>
      </c>
      <c r="K80" s="342"/>
      <c r="L80" s="117"/>
      <c r="M80" s="213"/>
    </row>
    <row r="81" spans="1:13" ht="57" customHeight="1" hidden="1">
      <c r="A81" s="316" t="s">
        <v>347</v>
      </c>
      <c r="B81" s="406">
        <v>303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9"/>
        <v>3.9000000000000004</v>
      </c>
      <c r="K81" s="342"/>
      <c r="L81" s="117"/>
      <c r="M81" s="213"/>
    </row>
    <row r="82" spans="1:13" ht="39.75" customHeight="1" hidden="1">
      <c r="A82" s="316" t="s">
        <v>348</v>
      </c>
      <c r="B82" s="406">
        <v>303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9"/>
        <v>3.9000000000000004</v>
      </c>
      <c r="K82" s="342"/>
      <c r="L82" s="117"/>
      <c r="M82" s="213"/>
    </row>
    <row r="83" spans="1:13" s="21" customFormat="1" ht="21.75" customHeight="1" hidden="1">
      <c r="A83" s="317" t="s">
        <v>25</v>
      </c>
      <c r="B83" s="406">
        <v>303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47"/>
      <c r="L83" s="297">
        <f>L84</f>
        <v>0</v>
      </c>
      <c r="M83" s="127">
        <f>M84</f>
        <v>270841.4</v>
      </c>
    </row>
    <row r="84" spans="1:13" s="21" customFormat="1" ht="79.5" customHeight="1" hidden="1">
      <c r="A84" s="316" t="s">
        <v>344</v>
      </c>
      <c r="B84" s="406">
        <v>303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48"/>
      <c r="L84" s="299">
        <f>L85+L89+L99+L102+L93+L95+L97+L104+L106+L108</f>
        <v>0</v>
      </c>
      <c r="M84" s="125">
        <f>M85+M89+M99+M102+M93+M95+M97+M104+M106+M108</f>
        <v>270841.4</v>
      </c>
    </row>
    <row r="85" spans="1:13" ht="75" hidden="1">
      <c r="A85" s="316" t="s">
        <v>353</v>
      </c>
      <c r="B85" s="406">
        <v>303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42"/>
      <c r="L85" s="204">
        <f>L86+L87+L88</f>
        <v>0</v>
      </c>
      <c r="M85" s="131">
        <f>M86+M87+M88</f>
        <v>35102.9</v>
      </c>
    </row>
    <row r="86" spans="1:13" ht="54.75" customHeight="1" hidden="1">
      <c r="A86" s="316" t="s">
        <v>341</v>
      </c>
      <c r="B86" s="406">
        <v>303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42"/>
      <c r="L86" s="117"/>
      <c r="M86" s="213">
        <v>1025.2</v>
      </c>
    </row>
    <row r="87" spans="1:13" ht="56.25" hidden="1">
      <c r="A87" s="316" t="s">
        <v>342</v>
      </c>
      <c r="B87" s="406">
        <v>303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42"/>
      <c r="L87" s="117"/>
      <c r="M87" s="213">
        <v>28149.9</v>
      </c>
    </row>
    <row r="88" spans="1:13" ht="56.25" hidden="1">
      <c r="A88" s="316" t="s">
        <v>343</v>
      </c>
      <c r="B88" s="406">
        <v>303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42"/>
      <c r="L88" s="117"/>
      <c r="M88" s="213">
        <v>5927.8</v>
      </c>
    </row>
    <row r="89" spans="1:13" ht="39.75" customHeight="1" hidden="1">
      <c r="A89" s="316" t="s">
        <v>354</v>
      </c>
      <c r="B89" s="406">
        <v>303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293"/>
      <c r="L89" s="295">
        <f>L90+L91+L92</f>
        <v>0</v>
      </c>
      <c r="M89" s="121">
        <f>M90+M91+M92</f>
        <v>12749.5</v>
      </c>
    </row>
    <row r="90" spans="1:13" ht="58.5" customHeight="1" hidden="1">
      <c r="A90" s="316" t="s">
        <v>341</v>
      </c>
      <c r="B90" s="406">
        <v>303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42"/>
      <c r="L90" s="117"/>
      <c r="M90" s="213">
        <v>10257.7</v>
      </c>
    </row>
    <row r="91" spans="1:13" ht="42" customHeight="1" hidden="1">
      <c r="A91" s="316" t="s">
        <v>342</v>
      </c>
      <c r="B91" s="406">
        <v>303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42"/>
      <c r="L91" s="117"/>
      <c r="M91" s="213">
        <v>2329.8</v>
      </c>
    </row>
    <row r="92" spans="1:13" ht="42" customHeight="1" hidden="1">
      <c r="A92" s="316" t="s">
        <v>343</v>
      </c>
      <c r="B92" s="406">
        <v>303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42"/>
      <c r="L92" s="117"/>
      <c r="M92" s="213">
        <v>162</v>
      </c>
    </row>
    <row r="93" spans="1:13" s="21" customFormat="1" ht="168.75" hidden="1">
      <c r="A93" s="316" t="s">
        <v>363</v>
      </c>
      <c r="B93" s="406">
        <v>303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01"/>
      <c r="L93" s="299">
        <f>L94</f>
        <v>0</v>
      </c>
      <c r="M93" s="125">
        <f>M94</f>
        <v>0</v>
      </c>
    </row>
    <row r="94" spans="1:13" ht="56.25" hidden="1">
      <c r="A94" s="316" t="s">
        <v>370</v>
      </c>
      <c r="B94" s="406">
        <v>303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42"/>
      <c r="L94" s="117"/>
      <c r="M94" s="213"/>
    </row>
    <row r="95" spans="1:13" s="21" customFormat="1" ht="168.75" hidden="1">
      <c r="A95" s="316" t="s">
        <v>364</v>
      </c>
      <c r="B95" s="406">
        <v>303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01"/>
      <c r="L95" s="299">
        <f>L96</f>
        <v>0</v>
      </c>
      <c r="M95" s="125">
        <f>M96</f>
        <v>0</v>
      </c>
    </row>
    <row r="96" spans="1:13" ht="56.25" hidden="1">
      <c r="A96" s="316" t="s">
        <v>369</v>
      </c>
      <c r="B96" s="406">
        <v>303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42"/>
      <c r="L96" s="117"/>
      <c r="M96" s="213"/>
    </row>
    <row r="97" spans="1:13" s="21" customFormat="1" ht="187.5" hidden="1">
      <c r="A97" s="316" t="s">
        <v>366</v>
      </c>
      <c r="B97" s="406">
        <v>303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01"/>
      <c r="L97" s="299">
        <f>L98</f>
        <v>0</v>
      </c>
      <c r="M97" s="125">
        <f>M98</f>
        <v>0</v>
      </c>
    </row>
    <row r="98" spans="1:13" ht="56.25" hidden="1">
      <c r="A98" s="316" t="s">
        <v>368</v>
      </c>
      <c r="B98" s="406">
        <v>303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42"/>
      <c r="L98" s="117"/>
      <c r="M98" s="213"/>
    </row>
    <row r="99" spans="1:16" s="21" customFormat="1" ht="206.25" hidden="1">
      <c r="A99" s="316" t="s">
        <v>429</v>
      </c>
      <c r="B99" s="406">
        <v>303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01"/>
      <c r="L99" s="299">
        <f>L100+L101</f>
        <v>0</v>
      </c>
      <c r="M99" s="125">
        <f>M100+M101</f>
        <v>220366</v>
      </c>
      <c r="O99" s="21" t="e">
        <f>#REF!</f>
        <v>#REF!</v>
      </c>
      <c r="P99" s="21" t="s">
        <v>438</v>
      </c>
    </row>
    <row r="100" spans="1:13" ht="54" customHeight="1" hidden="1">
      <c r="A100" s="316" t="s">
        <v>339</v>
      </c>
      <c r="B100" s="406">
        <v>303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42"/>
      <c r="L100" s="117"/>
      <c r="M100" s="213">
        <v>216538</v>
      </c>
    </row>
    <row r="101" spans="1:13" ht="75" hidden="1">
      <c r="A101" s="316" t="s">
        <v>340</v>
      </c>
      <c r="B101" s="406">
        <v>303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42"/>
      <c r="L101" s="117"/>
      <c r="M101" s="213">
        <v>3828</v>
      </c>
    </row>
    <row r="102" spans="1:13" ht="78" customHeight="1" hidden="1">
      <c r="A102" s="316" t="s">
        <v>358</v>
      </c>
      <c r="B102" s="406">
        <v>303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42"/>
      <c r="L102" s="204">
        <f>L103</f>
        <v>0</v>
      </c>
      <c r="M102" s="131">
        <f>M103</f>
        <v>2623</v>
      </c>
    </row>
    <row r="103" spans="1:13" ht="43.5" customHeight="1" hidden="1">
      <c r="A103" s="316" t="s">
        <v>340</v>
      </c>
      <c r="B103" s="406">
        <v>303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42"/>
      <c r="L103" s="117"/>
      <c r="M103" s="213">
        <v>2623</v>
      </c>
    </row>
    <row r="104" spans="1:13" ht="39.75" customHeight="1" hidden="1">
      <c r="A104" s="316" t="s">
        <v>407</v>
      </c>
      <c r="B104" s="406">
        <v>303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293"/>
      <c r="L104" s="295">
        <f>L105</f>
        <v>0</v>
      </c>
      <c r="M104" s="121">
        <f>M105</f>
        <v>0</v>
      </c>
    </row>
    <row r="105" spans="1:13" ht="40.5" customHeight="1" hidden="1">
      <c r="A105" s="316" t="s">
        <v>408</v>
      </c>
      <c r="B105" s="406">
        <v>303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42"/>
      <c r="L105" s="117"/>
      <c r="M105" s="213"/>
    </row>
    <row r="106" spans="1:13" ht="39" customHeight="1" hidden="1">
      <c r="A106" s="316" t="s">
        <v>410</v>
      </c>
      <c r="B106" s="406">
        <v>303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42"/>
      <c r="L106" s="294">
        <f>L107</f>
        <v>0</v>
      </c>
      <c r="M106" s="122">
        <f>M107</f>
        <v>0</v>
      </c>
    </row>
    <row r="107" spans="1:13" ht="36.75" customHeight="1" hidden="1">
      <c r="A107" s="316" t="s">
        <v>412</v>
      </c>
      <c r="B107" s="406">
        <v>303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42"/>
      <c r="L107" s="117"/>
      <c r="M107" s="213"/>
    </row>
    <row r="108" spans="1:13" ht="54.75" customHeight="1" hidden="1">
      <c r="A108" s="316" t="s">
        <v>413</v>
      </c>
      <c r="B108" s="406">
        <v>303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42"/>
      <c r="L108" s="294">
        <f>L109</f>
        <v>0</v>
      </c>
      <c r="M108" s="122">
        <f>M109</f>
        <v>0</v>
      </c>
    </row>
    <row r="109" spans="1:13" ht="36.75" customHeight="1" hidden="1">
      <c r="A109" s="316" t="s">
        <v>414</v>
      </c>
      <c r="B109" s="406">
        <v>303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42"/>
      <c r="L109" s="117"/>
      <c r="M109" s="213"/>
    </row>
    <row r="110" spans="1:13" ht="24.75" customHeight="1" hidden="1">
      <c r="A110" s="317" t="s">
        <v>77</v>
      </c>
      <c r="B110" s="406">
        <v>303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45"/>
      <c r="L110" s="292">
        <f>L111</f>
        <v>0</v>
      </c>
      <c r="M110" s="126">
        <f>M111</f>
        <v>49</v>
      </c>
    </row>
    <row r="111" spans="1:13" ht="56.25" hidden="1">
      <c r="A111" s="316" t="s">
        <v>361</v>
      </c>
      <c r="B111" s="406">
        <v>303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42"/>
      <c r="L111" s="204">
        <f>L112</f>
        <v>0</v>
      </c>
      <c r="M111" s="131">
        <f>M112</f>
        <v>49</v>
      </c>
    </row>
    <row r="112" spans="1:13" s="21" customFormat="1" ht="62.25" customHeight="1" hidden="1">
      <c r="A112" s="316" t="s">
        <v>341</v>
      </c>
      <c r="B112" s="406">
        <v>303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42"/>
      <c r="L112" s="129"/>
      <c r="M112" s="216">
        <v>49</v>
      </c>
    </row>
    <row r="113" spans="1:13" ht="25.5" customHeight="1" hidden="1">
      <c r="A113" s="317" t="s">
        <v>27</v>
      </c>
      <c r="B113" s="406">
        <v>303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45"/>
      <c r="L113" s="292">
        <f>L117+L114</f>
        <v>0</v>
      </c>
      <c r="M113" s="126">
        <f>M117+M114</f>
        <v>1581.1000000000001</v>
      </c>
    </row>
    <row r="114" spans="1:13" ht="60.75" customHeight="1" hidden="1">
      <c r="A114" s="315" t="s">
        <v>393</v>
      </c>
      <c r="B114" s="406">
        <v>303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0" ref="G114:M114">G116</f>
        <v>14</v>
      </c>
      <c r="H114" s="13">
        <f t="shared" si="10"/>
        <v>0.2</v>
      </c>
      <c r="I114" s="13">
        <f t="shared" si="10"/>
        <v>0.014285714285714287</v>
      </c>
      <c r="J114" s="81">
        <f t="shared" si="10"/>
        <v>-13.8</v>
      </c>
      <c r="K114" s="293"/>
      <c r="L114" s="295">
        <f t="shared" si="10"/>
        <v>0</v>
      </c>
      <c r="M114" s="121">
        <f t="shared" si="10"/>
        <v>21.2</v>
      </c>
    </row>
    <row r="115" spans="1:13" s="21" customFormat="1" ht="60.75" customHeight="1" hidden="1">
      <c r="A115" s="316" t="s">
        <v>395</v>
      </c>
      <c r="B115" s="406">
        <v>303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42"/>
      <c r="L115" s="204">
        <f>L116</f>
        <v>0</v>
      </c>
      <c r="M115" s="131">
        <f>M116</f>
        <v>21.2</v>
      </c>
    </row>
    <row r="116" spans="1:13" ht="43.5" customHeight="1" hidden="1">
      <c r="A116" s="316" t="s">
        <v>342</v>
      </c>
      <c r="B116" s="406">
        <v>303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42"/>
      <c r="L116" s="117"/>
      <c r="M116" s="213">
        <v>21.2</v>
      </c>
    </row>
    <row r="117" spans="1:13" ht="75" customHeight="1" hidden="1">
      <c r="A117" s="315" t="s">
        <v>383</v>
      </c>
      <c r="B117" s="406">
        <v>303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293"/>
      <c r="L117" s="295">
        <f>L118+L124+L121</f>
        <v>0</v>
      </c>
      <c r="M117" s="121">
        <f>M118+M124+M121</f>
        <v>1559.9</v>
      </c>
    </row>
    <row r="118" spans="1:13" ht="22.5" customHeight="1" hidden="1">
      <c r="A118" s="316" t="s">
        <v>386</v>
      </c>
      <c r="B118" s="406">
        <v>303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293"/>
      <c r="L118" s="295">
        <f>L119+L120</f>
        <v>0</v>
      </c>
      <c r="M118" s="121">
        <f>M119+M120</f>
        <v>470.9</v>
      </c>
    </row>
    <row r="119" spans="1:13" ht="57.75" customHeight="1" hidden="1">
      <c r="A119" s="316" t="s">
        <v>341</v>
      </c>
      <c r="B119" s="406">
        <v>303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42"/>
      <c r="L119" s="117"/>
      <c r="M119" s="213">
        <v>294.3</v>
      </c>
    </row>
    <row r="120" spans="1:13" ht="39" customHeight="1" hidden="1">
      <c r="A120" s="316" t="s">
        <v>342</v>
      </c>
      <c r="B120" s="406">
        <v>303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42"/>
      <c r="L120" s="117"/>
      <c r="M120" s="213">
        <v>176.6</v>
      </c>
    </row>
    <row r="121" spans="1:13" ht="39" customHeight="1" hidden="1">
      <c r="A121" s="316" t="s">
        <v>392</v>
      </c>
      <c r="B121" s="406">
        <v>303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293"/>
      <c r="L121" s="293">
        <f>L122+L123</f>
        <v>0</v>
      </c>
      <c r="M121" s="121"/>
    </row>
    <row r="122" spans="1:13" s="21" customFormat="1" ht="37.5" customHeight="1" hidden="1">
      <c r="A122" s="316" t="s">
        <v>390</v>
      </c>
      <c r="B122" s="406">
        <v>303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42"/>
      <c r="L122" s="129"/>
      <c r="M122" s="213"/>
    </row>
    <row r="123" spans="1:13" ht="45" customHeight="1" hidden="1">
      <c r="A123" s="316" t="s">
        <v>391</v>
      </c>
      <c r="B123" s="406">
        <v>303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42"/>
      <c r="L123" s="117"/>
      <c r="M123" s="213"/>
    </row>
    <row r="124" spans="1:13" ht="40.5" customHeight="1" hidden="1">
      <c r="A124" s="316" t="s">
        <v>387</v>
      </c>
      <c r="B124" s="406">
        <v>303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1" ref="H124:J125">H126+H127</f>
        <v>#REF!</v>
      </c>
      <c r="I124" s="13" t="e">
        <f t="shared" si="11"/>
        <v>#REF!</v>
      </c>
      <c r="J124" s="81" t="e">
        <f t="shared" si="11"/>
        <v>#REF!</v>
      </c>
      <c r="K124" s="293"/>
      <c r="L124" s="295">
        <f>L125</f>
        <v>0</v>
      </c>
      <c r="M124" s="121">
        <f>M125</f>
        <v>1089</v>
      </c>
    </row>
    <row r="125" spans="1:13" ht="40.5" customHeight="1" hidden="1">
      <c r="A125" s="316" t="s">
        <v>342</v>
      </c>
      <c r="B125" s="406">
        <v>303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1"/>
        <v>7310.799999999999</v>
      </c>
      <c r="I125" s="13">
        <f t="shared" si="11"/>
        <v>593.3507880754272</v>
      </c>
      <c r="J125" s="81">
        <f t="shared" si="11"/>
        <v>3177.2</v>
      </c>
      <c r="K125" s="293"/>
      <c r="L125" s="117"/>
      <c r="M125" s="213">
        <v>1089</v>
      </c>
    </row>
    <row r="126" spans="1:13" ht="26.25" customHeight="1" hidden="1">
      <c r="A126" s="320" t="s">
        <v>28</v>
      </c>
      <c r="B126" s="406">
        <v>303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49"/>
      <c r="L126" s="300" t="e">
        <f>L127+L131+L134+L144+L146+L148</f>
        <v>#REF!</v>
      </c>
      <c r="M126" s="217">
        <f>M127+M131+M134+M144+M146+M148</f>
        <v>6423.6</v>
      </c>
    </row>
    <row r="127" spans="1:13" s="21" customFormat="1" ht="76.5" customHeight="1" hidden="1">
      <c r="A127" s="316" t="s">
        <v>6</v>
      </c>
      <c r="B127" s="406">
        <v>303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293"/>
      <c r="L127" s="295">
        <f>L128+L129+L130</f>
        <v>0</v>
      </c>
      <c r="M127" s="121">
        <f>M128+M129+M130</f>
        <v>2598.6</v>
      </c>
    </row>
    <row r="128" spans="1:13" s="21" customFormat="1" ht="58.5" customHeight="1" hidden="1">
      <c r="A128" s="316" t="s">
        <v>341</v>
      </c>
      <c r="B128" s="406">
        <v>303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42"/>
      <c r="L128" s="129"/>
      <c r="M128" s="216">
        <v>2232.8</v>
      </c>
    </row>
    <row r="129" spans="1:13" s="21" customFormat="1" ht="56.25" hidden="1">
      <c r="A129" s="316" t="s">
        <v>342</v>
      </c>
      <c r="B129" s="406">
        <v>303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42"/>
      <c r="L129" s="129"/>
      <c r="M129" s="216">
        <v>351.2</v>
      </c>
    </row>
    <row r="130" spans="1:13" s="21" customFormat="1" ht="56.25" hidden="1">
      <c r="A130" s="316" t="s">
        <v>343</v>
      </c>
      <c r="B130" s="406">
        <v>303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42"/>
      <c r="L130" s="129"/>
      <c r="M130" s="216">
        <v>14.6</v>
      </c>
    </row>
    <row r="131" spans="1:13" ht="56.25" customHeight="1" hidden="1">
      <c r="A131" s="316" t="s">
        <v>371</v>
      </c>
      <c r="B131" s="406">
        <v>303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42"/>
      <c r="L131" s="294">
        <f>L132+L133</f>
        <v>0</v>
      </c>
      <c r="M131" s="122">
        <f>M132+M133</f>
        <v>502</v>
      </c>
    </row>
    <row r="132" spans="1:13" ht="55.5" customHeight="1" hidden="1">
      <c r="A132" s="316" t="s">
        <v>339</v>
      </c>
      <c r="B132" s="406">
        <v>303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42"/>
      <c r="L132" s="117"/>
      <c r="M132" s="213">
        <v>453.1</v>
      </c>
    </row>
    <row r="133" spans="1:13" ht="36.75" customHeight="1" hidden="1">
      <c r="A133" s="316" t="s">
        <v>340</v>
      </c>
      <c r="B133" s="406">
        <v>303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42"/>
      <c r="L133" s="117"/>
      <c r="M133" s="213">
        <v>48.9</v>
      </c>
    </row>
    <row r="134" spans="1:13" ht="90.75" customHeight="1" hidden="1">
      <c r="A134" s="316" t="s">
        <v>29</v>
      </c>
      <c r="B134" s="406">
        <v>303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293"/>
      <c r="L134" s="295">
        <f>L135+L136+L137</f>
        <v>0</v>
      </c>
      <c r="M134" s="121">
        <f>M135+M136+M137</f>
        <v>3323</v>
      </c>
    </row>
    <row r="135" spans="1:13" ht="54" customHeight="1" hidden="1">
      <c r="A135" s="316" t="s">
        <v>341</v>
      </c>
      <c r="B135" s="406">
        <v>303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42"/>
      <c r="L135" s="117"/>
      <c r="M135" s="213">
        <v>2839.5</v>
      </c>
    </row>
    <row r="136" spans="1:13" ht="36.75" customHeight="1" hidden="1">
      <c r="A136" s="316" t="s">
        <v>342</v>
      </c>
      <c r="B136" s="406">
        <v>303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42"/>
      <c r="L136" s="117"/>
      <c r="M136" s="213">
        <v>483.5</v>
      </c>
    </row>
    <row r="137" spans="1:13" ht="33.75" customHeight="1" hidden="1">
      <c r="A137" s="316" t="s">
        <v>343</v>
      </c>
      <c r="B137" s="406">
        <v>303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42"/>
      <c r="L137" s="117"/>
      <c r="M137" s="213"/>
    </row>
    <row r="138" spans="1:13" ht="17.25" customHeight="1" hidden="1">
      <c r="A138" s="316" t="s">
        <v>30</v>
      </c>
      <c r="B138" s="406">
        <v>303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50"/>
      <c r="L138" s="204">
        <f>L139+L140</f>
        <v>0</v>
      </c>
      <c r="M138" s="131"/>
    </row>
    <row r="139" spans="1:13" ht="33" customHeight="1" hidden="1">
      <c r="A139" s="316" t="s">
        <v>207</v>
      </c>
      <c r="B139" s="406">
        <v>303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117"/>
      <c r="M139" s="213"/>
    </row>
    <row r="140" spans="1:13" ht="33" customHeight="1" hidden="1">
      <c r="A140" s="316" t="s">
        <v>183</v>
      </c>
      <c r="B140" s="406">
        <v>303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117"/>
      <c r="M140" s="213"/>
    </row>
    <row r="141" spans="1:13" ht="33" customHeight="1" hidden="1">
      <c r="A141" s="316" t="s">
        <v>197</v>
      </c>
      <c r="B141" s="406">
        <v>303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117"/>
      <c r="M141" s="213"/>
    </row>
    <row r="142" spans="1:13" s="21" customFormat="1" ht="50.25" customHeight="1" hidden="1">
      <c r="A142" s="321" t="s">
        <v>443</v>
      </c>
      <c r="B142" s="406">
        <v>303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01"/>
      <c r="L142" s="299">
        <f>L143</f>
        <v>0</v>
      </c>
      <c r="M142" s="125">
        <f>M143</f>
        <v>0</v>
      </c>
    </row>
    <row r="143" spans="1:13" ht="56.25" hidden="1">
      <c r="A143" s="316" t="s">
        <v>368</v>
      </c>
      <c r="B143" s="406">
        <v>303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42"/>
      <c r="L143" s="117"/>
      <c r="M143" s="213"/>
    </row>
    <row r="144" spans="1:13" s="21" customFormat="1" ht="111" customHeight="1" hidden="1">
      <c r="A144" s="321" t="s">
        <v>380</v>
      </c>
      <c r="B144" s="406">
        <v>303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01"/>
      <c r="L144" s="299">
        <f>L145</f>
        <v>0</v>
      </c>
      <c r="M144" s="125">
        <f>M145</f>
        <v>0</v>
      </c>
    </row>
    <row r="145" spans="1:13" ht="56.25" hidden="1">
      <c r="A145" s="316" t="s">
        <v>368</v>
      </c>
      <c r="B145" s="406">
        <v>303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42"/>
      <c r="L145" s="117"/>
      <c r="M145" s="213"/>
    </row>
    <row r="146" spans="1:13" s="21" customFormat="1" ht="119.25" customHeight="1" hidden="1">
      <c r="A146" s="321" t="s">
        <v>381</v>
      </c>
      <c r="B146" s="406">
        <v>303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01"/>
      <c r="L146" s="301">
        <v>192242</v>
      </c>
      <c r="M146" s="128"/>
    </row>
    <row r="147" spans="1:13" ht="56.25" hidden="1">
      <c r="A147" s="316" t="s">
        <v>368</v>
      </c>
      <c r="B147" s="406">
        <v>303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42"/>
      <c r="L147" s="117"/>
      <c r="M147" s="213"/>
    </row>
    <row r="148" spans="1:13" ht="79.5" customHeight="1" hidden="1">
      <c r="A148" s="315" t="s">
        <v>374</v>
      </c>
      <c r="B148" s="406">
        <v>303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293"/>
      <c r="L148" s="293" t="e">
        <f>#REF!</f>
        <v>#REF!</v>
      </c>
      <c r="M148" s="121"/>
    </row>
    <row r="149" spans="1:13" ht="75" customHeight="1" hidden="1">
      <c r="A149" s="316" t="s">
        <v>379</v>
      </c>
      <c r="B149" s="406">
        <v>303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2" ref="I149:I155">H149/G149</f>
        <v>0.9412408896944979</v>
      </c>
      <c r="J149" s="72">
        <f aca="true" t="shared" si="13" ref="J149:J155">H149-G149</f>
        <v>-155.5999999999999</v>
      </c>
      <c r="K149" s="342"/>
      <c r="L149" s="117"/>
      <c r="M149" s="213"/>
    </row>
    <row r="150" spans="1:13" ht="36.75" customHeight="1" hidden="1">
      <c r="A150" s="316" t="s">
        <v>342</v>
      </c>
      <c r="B150" s="406">
        <v>303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2"/>
        <v>6.064476885644769</v>
      </c>
      <c r="J150" s="72">
        <f t="shared" si="13"/>
        <v>2081.5</v>
      </c>
      <c r="K150" s="342"/>
      <c r="L150" s="117"/>
      <c r="M150" s="213"/>
    </row>
    <row r="151" spans="1:13" ht="59.25" customHeight="1" hidden="1">
      <c r="A151" s="316" t="s">
        <v>378</v>
      </c>
      <c r="B151" s="406">
        <v>303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2"/>
        <v>0.9412408896944979</v>
      </c>
      <c r="J151" s="72">
        <f t="shared" si="13"/>
        <v>-155.5999999999999</v>
      </c>
      <c r="K151" s="342"/>
      <c r="L151" s="117"/>
      <c r="M151" s="213"/>
    </row>
    <row r="152" spans="1:13" ht="36.75" customHeight="1" hidden="1">
      <c r="A152" s="316" t="s">
        <v>342</v>
      </c>
      <c r="B152" s="406">
        <v>303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2"/>
        <v>6.064476885644769</v>
      </c>
      <c r="J152" s="72">
        <f t="shared" si="13"/>
        <v>2081.5</v>
      </c>
      <c r="K152" s="342"/>
      <c r="L152" s="117"/>
      <c r="M152" s="213"/>
    </row>
    <row r="153" spans="1:13" ht="23.25" customHeight="1" hidden="1">
      <c r="A153" s="316" t="s">
        <v>182</v>
      </c>
      <c r="B153" s="406">
        <v>303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2"/>
        <v>#DIV/0!</v>
      </c>
      <c r="J153" s="72">
        <f t="shared" si="13"/>
        <v>0</v>
      </c>
      <c r="K153" s="342"/>
      <c r="L153" s="294">
        <f>L154+L155</f>
        <v>0</v>
      </c>
      <c r="M153" s="122"/>
    </row>
    <row r="154" spans="1:13" ht="51.75" customHeight="1" hidden="1">
      <c r="A154" s="316" t="s">
        <v>98</v>
      </c>
      <c r="B154" s="406">
        <v>303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2"/>
        <v>#DIV/0!</v>
      </c>
      <c r="J154" s="72">
        <f t="shared" si="13"/>
        <v>0</v>
      </c>
      <c r="K154" s="342"/>
      <c r="L154" s="117"/>
      <c r="M154" s="213"/>
    </row>
    <row r="155" spans="1:13" ht="22.5" customHeight="1" hidden="1">
      <c r="A155" s="316" t="s">
        <v>208</v>
      </c>
      <c r="B155" s="406">
        <v>303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2"/>
        <v>#DIV/0!</v>
      </c>
      <c r="J155" s="72">
        <f t="shared" si="13"/>
        <v>0</v>
      </c>
      <c r="K155" s="342"/>
      <c r="L155" s="117"/>
      <c r="M155" s="213"/>
    </row>
    <row r="156" spans="1:13" ht="24" customHeight="1" hidden="1">
      <c r="A156" s="317" t="s">
        <v>173</v>
      </c>
      <c r="B156" s="406">
        <v>303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45"/>
      <c r="L156" s="292">
        <f>L157+L159</f>
        <v>0</v>
      </c>
      <c r="M156" s="126">
        <f>M157+M159</f>
        <v>30440</v>
      </c>
    </row>
    <row r="157" spans="1:13" ht="99.75" customHeight="1" hidden="1">
      <c r="A157" s="322" t="s">
        <v>397</v>
      </c>
      <c r="B157" s="406">
        <v>303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42"/>
      <c r="L157" s="204">
        <f>L158</f>
        <v>0</v>
      </c>
      <c r="M157" s="131">
        <f>M158</f>
        <v>4528</v>
      </c>
    </row>
    <row r="158" spans="1:13" ht="26.25" customHeight="1" hidden="1">
      <c r="A158" s="316" t="s">
        <v>399</v>
      </c>
      <c r="B158" s="406">
        <v>303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42"/>
      <c r="L158" s="117"/>
      <c r="M158" s="213">
        <v>4528</v>
      </c>
    </row>
    <row r="159" spans="1:13" ht="56.25" customHeight="1" hidden="1">
      <c r="A159" s="322" t="s">
        <v>400</v>
      </c>
      <c r="B159" s="406">
        <v>303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4" ref="G159:M159">G160+G161+G162</f>
        <v>17045.7</v>
      </c>
      <c r="H159" s="13">
        <f t="shared" si="14"/>
        <v>12867.1</v>
      </c>
      <c r="I159" s="13" t="e">
        <f t="shared" si="14"/>
        <v>#DIV/0!</v>
      </c>
      <c r="J159" s="81">
        <f t="shared" si="14"/>
        <v>-4178.6</v>
      </c>
      <c r="K159" s="293"/>
      <c r="L159" s="295">
        <f t="shared" si="14"/>
        <v>0</v>
      </c>
      <c r="M159" s="121">
        <f t="shared" si="14"/>
        <v>25912</v>
      </c>
    </row>
    <row r="160" spans="1:13" ht="56.25" customHeight="1" hidden="1">
      <c r="A160" s="316" t="s">
        <v>405</v>
      </c>
      <c r="B160" s="406">
        <v>303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42"/>
      <c r="L160" s="117"/>
      <c r="M160" s="213">
        <v>2403</v>
      </c>
    </row>
    <row r="161" spans="1:13" ht="55.5" customHeight="1" hidden="1">
      <c r="A161" s="316" t="s">
        <v>425</v>
      </c>
      <c r="B161" s="406">
        <v>303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42"/>
      <c r="L161" s="117"/>
      <c r="M161" s="213">
        <v>1840</v>
      </c>
    </row>
    <row r="162" spans="1:13" ht="56.25" customHeight="1" hidden="1">
      <c r="A162" s="316" t="s">
        <v>406</v>
      </c>
      <c r="B162" s="406">
        <v>303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42"/>
      <c r="L162" s="117"/>
      <c r="M162" s="213">
        <v>21669</v>
      </c>
    </row>
    <row r="163" spans="1:13" ht="27.75" customHeight="1" hidden="1">
      <c r="A163" s="323" t="s">
        <v>153</v>
      </c>
      <c r="B163" s="406">
        <v>303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51"/>
      <c r="L163" s="302">
        <f>L164+L170+L180</f>
        <v>0</v>
      </c>
      <c r="M163" s="218">
        <f>M164+M170+M180</f>
        <v>53594.09999999999</v>
      </c>
    </row>
    <row r="164" spans="1:13" ht="62.25" customHeight="1" hidden="1">
      <c r="A164" s="317" t="s">
        <v>13</v>
      </c>
      <c r="B164" s="406">
        <v>303</v>
      </c>
      <c r="C164" s="42" t="s">
        <v>66</v>
      </c>
      <c r="D164" s="42" t="s">
        <v>74</v>
      </c>
      <c r="E164" s="192"/>
      <c r="F164" s="192"/>
      <c r="G164" s="44">
        <f aca="true" t="shared" si="15" ref="G164:J165">G165</f>
        <v>4854.5</v>
      </c>
      <c r="H164" s="44">
        <f t="shared" si="15"/>
        <v>12655.5</v>
      </c>
      <c r="I164" s="44" t="e">
        <f t="shared" si="15"/>
        <v>#DIV/0!</v>
      </c>
      <c r="J164" s="83">
        <f t="shared" si="15"/>
        <v>7801</v>
      </c>
      <c r="K164" s="345"/>
      <c r="L164" s="292">
        <f>L165</f>
        <v>0</v>
      </c>
      <c r="M164" s="126">
        <f>M165</f>
        <v>6116.2</v>
      </c>
    </row>
    <row r="165" spans="1:13" ht="76.5" customHeight="1" hidden="1">
      <c r="A165" s="316" t="s">
        <v>6</v>
      </c>
      <c r="B165" s="406">
        <v>303</v>
      </c>
      <c r="C165" s="4" t="s">
        <v>66</v>
      </c>
      <c r="D165" s="4" t="s">
        <v>74</v>
      </c>
      <c r="E165" s="4" t="s">
        <v>252</v>
      </c>
      <c r="F165" s="4"/>
      <c r="G165" s="15">
        <f t="shared" si="15"/>
        <v>4854.5</v>
      </c>
      <c r="H165" s="15">
        <f t="shared" si="15"/>
        <v>12655.5</v>
      </c>
      <c r="I165" s="15" t="e">
        <f t="shared" si="15"/>
        <v>#DIV/0!</v>
      </c>
      <c r="J165" s="80">
        <f t="shared" si="15"/>
        <v>7801</v>
      </c>
      <c r="K165" s="92"/>
      <c r="L165" s="291">
        <f>L166</f>
        <v>0</v>
      </c>
      <c r="M165" s="120">
        <f>M166</f>
        <v>6116.2</v>
      </c>
    </row>
    <row r="166" spans="1:13" ht="40.5" customHeight="1" hidden="1">
      <c r="A166" s="316" t="s">
        <v>260</v>
      </c>
      <c r="B166" s="406">
        <v>303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6" ref="G166:M166">G167+G168+G169</f>
        <v>4854.5</v>
      </c>
      <c r="H166" s="15">
        <f t="shared" si="16"/>
        <v>12655.5</v>
      </c>
      <c r="I166" s="15" t="e">
        <f t="shared" si="16"/>
        <v>#DIV/0!</v>
      </c>
      <c r="J166" s="80">
        <f t="shared" si="16"/>
        <v>7801</v>
      </c>
      <c r="K166" s="92"/>
      <c r="L166" s="291">
        <f t="shared" si="16"/>
        <v>0</v>
      </c>
      <c r="M166" s="120">
        <f t="shared" si="16"/>
        <v>6116.2</v>
      </c>
    </row>
    <row r="167" spans="1:13" ht="38.25" customHeight="1" hidden="1">
      <c r="A167" s="316" t="s">
        <v>263</v>
      </c>
      <c r="B167" s="406">
        <v>303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42"/>
      <c r="L167" s="117"/>
      <c r="M167" s="213">
        <v>5488.3</v>
      </c>
    </row>
    <row r="168" spans="1:13" ht="38.25" customHeight="1" hidden="1">
      <c r="A168" s="316" t="s">
        <v>262</v>
      </c>
      <c r="B168" s="406">
        <v>303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42"/>
      <c r="L168" s="117"/>
      <c r="M168" s="213">
        <v>613.2</v>
      </c>
    </row>
    <row r="169" spans="1:13" ht="27" customHeight="1" hidden="1">
      <c r="A169" s="316" t="s">
        <v>279</v>
      </c>
      <c r="B169" s="406">
        <v>303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42"/>
      <c r="L169" s="117">
        <v>0</v>
      </c>
      <c r="M169" s="213">
        <v>14.7</v>
      </c>
    </row>
    <row r="170" spans="1:13" ht="22.5" customHeight="1" hidden="1">
      <c r="A170" s="317" t="s">
        <v>261</v>
      </c>
      <c r="B170" s="406">
        <v>303</v>
      </c>
      <c r="C170" s="42" t="s">
        <v>66</v>
      </c>
      <c r="D170" s="42">
        <v>13</v>
      </c>
      <c r="E170" s="192"/>
      <c r="F170" s="192"/>
      <c r="G170" s="44">
        <f aca="true" t="shared" si="17" ref="G170:M170">G171</f>
        <v>0</v>
      </c>
      <c r="H170" s="44">
        <f t="shared" si="17"/>
        <v>0</v>
      </c>
      <c r="I170" s="44">
        <f t="shared" si="17"/>
        <v>0</v>
      </c>
      <c r="J170" s="83">
        <f t="shared" si="17"/>
        <v>0</v>
      </c>
      <c r="K170" s="345"/>
      <c r="L170" s="292">
        <f t="shared" si="17"/>
        <v>0</v>
      </c>
      <c r="M170" s="126">
        <f t="shared" si="17"/>
        <v>0</v>
      </c>
    </row>
    <row r="171" spans="1:13" ht="37.5" customHeight="1" hidden="1">
      <c r="A171" s="316" t="s">
        <v>253</v>
      </c>
      <c r="B171" s="406">
        <v>303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42"/>
      <c r="L171" s="294">
        <f>L172+L173</f>
        <v>0</v>
      </c>
      <c r="M171" s="122">
        <f>M172+M173</f>
        <v>0</v>
      </c>
    </row>
    <row r="172" spans="1:13" ht="58.5" customHeight="1" hidden="1">
      <c r="A172" s="316" t="s">
        <v>263</v>
      </c>
      <c r="B172" s="406">
        <v>303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18" ref="J172:J179">H172-G172</f>
        <v>0</v>
      </c>
      <c r="K172" s="342"/>
      <c r="L172" s="117"/>
      <c r="M172" s="213"/>
    </row>
    <row r="173" spans="1:13" ht="37.5" customHeight="1" hidden="1">
      <c r="A173" s="316" t="s">
        <v>262</v>
      </c>
      <c r="B173" s="406">
        <v>303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18"/>
        <v>0</v>
      </c>
      <c r="K173" s="342"/>
      <c r="L173" s="117"/>
      <c r="M173" s="213"/>
    </row>
    <row r="174" spans="1:13" ht="112.5" hidden="1">
      <c r="A174" s="315" t="s">
        <v>61</v>
      </c>
      <c r="B174" s="406">
        <v>303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19" ref="I174:I179">H174/G174</f>
        <v>#DIV/0!</v>
      </c>
      <c r="J174" s="72">
        <f t="shared" si="18"/>
        <v>3999.5</v>
      </c>
      <c r="K174" s="342"/>
      <c r="L174" s="117"/>
      <c r="M174" s="213"/>
    </row>
    <row r="175" spans="1:13" ht="37.5" hidden="1">
      <c r="A175" s="316" t="s">
        <v>104</v>
      </c>
      <c r="B175" s="406">
        <v>303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19"/>
        <v>#DIV/0!</v>
      </c>
      <c r="J175" s="72">
        <f t="shared" si="18"/>
        <v>3999.5</v>
      </c>
      <c r="K175" s="342"/>
      <c r="L175" s="117"/>
      <c r="M175" s="213"/>
    </row>
    <row r="176" spans="1:13" ht="30.75" customHeight="1" hidden="1">
      <c r="A176" s="324" t="s">
        <v>62</v>
      </c>
      <c r="B176" s="406">
        <v>303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19"/>
        <v>#DIV/0!</v>
      </c>
      <c r="J176" s="72">
        <f t="shared" si="18"/>
        <v>1387.2</v>
      </c>
      <c r="K176" s="342"/>
      <c r="L176" s="117"/>
      <c r="M176" s="213"/>
    </row>
    <row r="177" spans="1:13" ht="18.75" hidden="1">
      <c r="A177" s="316" t="s">
        <v>65</v>
      </c>
      <c r="B177" s="406">
        <v>303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19"/>
        <v>#DIV/0!</v>
      </c>
      <c r="J177" s="72">
        <f t="shared" si="18"/>
        <v>894.2</v>
      </c>
      <c r="K177" s="342"/>
      <c r="L177" s="117"/>
      <c r="M177" s="213"/>
    </row>
    <row r="178" spans="1:13" ht="75" hidden="1">
      <c r="A178" s="316" t="s">
        <v>63</v>
      </c>
      <c r="B178" s="406">
        <v>303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19"/>
        <v>#DIV/0!</v>
      </c>
      <c r="J178" s="72">
        <f t="shared" si="18"/>
        <v>894.2</v>
      </c>
      <c r="K178" s="342"/>
      <c r="L178" s="117"/>
      <c r="M178" s="213"/>
    </row>
    <row r="179" spans="1:13" ht="56.25" hidden="1">
      <c r="A179" s="316" t="s">
        <v>15</v>
      </c>
      <c r="B179" s="406">
        <v>303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19"/>
        <v>#DIV/0!</v>
      </c>
      <c r="J179" s="72">
        <f t="shared" si="18"/>
        <v>493</v>
      </c>
      <c r="K179" s="342"/>
      <c r="L179" s="117"/>
      <c r="M179" s="213"/>
    </row>
    <row r="180" spans="1:13" ht="23.25" customHeight="1" hidden="1">
      <c r="A180" s="317" t="s">
        <v>55</v>
      </c>
      <c r="B180" s="406">
        <v>303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47"/>
      <c r="L180" s="297">
        <f>SUM(L182:L194)+L195+L197</f>
        <v>0</v>
      </c>
      <c r="M180" s="127">
        <f>SUM(M182:M194)+M195+M197</f>
        <v>47477.899999999994</v>
      </c>
    </row>
    <row r="181" spans="1:13" ht="1.5" customHeight="1" hidden="1">
      <c r="A181" s="316" t="s">
        <v>184</v>
      </c>
      <c r="B181" s="406">
        <v>303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0" ref="J181:J196">H181-G181</f>
        <v>-47.900000000000006</v>
      </c>
      <c r="K181" s="342"/>
      <c r="L181" s="117"/>
      <c r="M181" s="213"/>
    </row>
    <row r="182" spans="1:13" ht="54.75" customHeight="1" hidden="1">
      <c r="A182" s="316" t="s">
        <v>231</v>
      </c>
      <c r="B182" s="406">
        <v>303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0"/>
        <v>4323.5</v>
      </c>
      <c r="K182" s="342"/>
      <c r="L182" s="117"/>
      <c r="M182" s="213">
        <v>211</v>
      </c>
    </row>
    <row r="183" spans="1:13" ht="39.75" customHeight="1" hidden="1">
      <c r="A183" s="316" t="s">
        <v>210</v>
      </c>
      <c r="B183" s="406">
        <v>303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0"/>
        <v>20</v>
      </c>
      <c r="K183" s="342"/>
      <c r="L183" s="117"/>
      <c r="M183" s="213"/>
    </row>
    <row r="184" spans="1:13" ht="57" customHeight="1" hidden="1">
      <c r="A184" s="316" t="s">
        <v>203</v>
      </c>
      <c r="B184" s="406">
        <v>303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0"/>
        <v>20</v>
      </c>
      <c r="K184" s="342"/>
      <c r="L184" s="117"/>
      <c r="M184" s="213"/>
    </row>
    <row r="185" spans="1:13" ht="56.25" customHeight="1" hidden="1">
      <c r="A185" s="316" t="s">
        <v>230</v>
      </c>
      <c r="B185" s="406">
        <v>303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0"/>
        <v>3256.3</v>
      </c>
      <c r="K185" s="342"/>
      <c r="L185" s="117"/>
      <c r="M185" s="213">
        <v>1271.9</v>
      </c>
    </row>
    <row r="186" spans="1:13" ht="116.25" customHeight="1" hidden="1">
      <c r="A186" s="316" t="s">
        <v>437</v>
      </c>
      <c r="B186" s="406">
        <v>303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0"/>
        <v>4260.9</v>
      </c>
      <c r="K186" s="342"/>
      <c r="L186" s="117"/>
      <c r="M186" s="213"/>
    </row>
    <row r="187" spans="1:13" ht="117.75" customHeight="1" hidden="1">
      <c r="A187" s="316" t="s">
        <v>430</v>
      </c>
      <c r="B187" s="406">
        <v>303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0"/>
        <v>-297.70000000000005</v>
      </c>
      <c r="K187" s="342"/>
      <c r="L187" s="117"/>
      <c r="M187" s="213">
        <v>9802.7</v>
      </c>
    </row>
    <row r="188" spans="1:13" ht="61.5" customHeight="1" hidden="1">
      <c r="A188" s="316" t="s">
        <v>268</v>
      </c>
      <c r="B188" s="406">
        <v>303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0"/>
        <v>-297.70000000000005</v>
      </c>
      <c r="K188" s="342"/>
      <c r="L188" s="117"/>
      <c r="M188" s="213">
        <v>4183.7</v>
      </c>
    </row>
    <row r="189" spans="1:13" ht="114.75" customHeight="1" hidden="1">
      <c r="A189" s="316" t="s">
        <v>431</v>
      </c>
      <c r="B189" s="406">
        <v>303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0"/>
        <v>-297.70000000000005</v>
      </c>
      <c r="K189" s="342"/>
      <c r="L189" s="117"/>
      <c r="M189" s="213">
        <v>127</v>
      </c>
    </row>
    <row r="190" spans="1:13" ht="123" customHeight="1" hidden="1">
      <c r="A190" s="316" t="s">
        <v>227</v>
      </c>
      <c r="B190" s="406">
        <v>303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0"/>
        <v>-297.70000000000005</v>
      </c>
      <c r="K190" s="342"/>
      <c r="L190" s="117"/>
      <c r="M190" s="213">
        <v>278</v>
      </c>
    </row>
    <row r="191" spans="1:13" ht="123" customHeight="1" hidden="1">
      <c r="A191" s="316" t="s">
        <v>228</v>
      </c>
      <c r="B191" s="406">
        <v>303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0"/>
        <v>-297.70000000000005</v>
      </c>
      <c r="K191" s="342"/>
      <c r="L191" s="117"/>
      <c r="M191" s="213">
        <v>395</v>
      </c>
    </row>
    <row r="192" spans="1:13" ht="111.75" customHeight="1" hidden="1">
      <c r="A192" s="316" t="s">
        <v>432</v>
      </c>
      <c r="B192" s="406">
        <v>303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0"/>
        <v>4260.9</v>
      </c>
      <c r="K192" s="342"/>
      <c r="L192" s="117"/>
      <c r="M192" s="213">
        <v>729.6</v>
      </c>
    </row>
    <row r="193" spans="1:13" ht="111.75" customHeight="1" hidden="1">
      <c r="A193" s="316" t="s">
        <v>433</v>
      </c>
      <c r="B193" s="406">
        <v>303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0"/>
        <v>4260.9</v>
      </c>
      <c r="K193" s="342"/>
      <c r="L193" s="117"/>
      <c r="M193" s="213">
        <v>71</v>
      </c>
    </row>
    <row r="194" spans="1:13" ht="96" customHeight="1" hidden="1">
      <c r="A194" s="316" t="s">
        <v>274</v>
      </c>
      <c r="B194" s="406">
        <v>303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0"/>
        <v>4260.9</v>
      </c>
      <c r="K194" s="342"/>
      <c r="L194" s="117"/>
      <c r="M194" s="213">
        <v>0</v>
      </c>
    </row>
    <row r="195" spans="1:13" ht="27" customHeight="1" hidden="1">
      <c r="A195" s="316" t="s">
        <v>233</v>
      </c>
      <c r="B195" s="406">
        <v>303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0"/>
        <v>4260.9</v>
      </c>
      <c r="K195" s="342"/>
      <c r="L195" s="294">
        <f>L196</f>
        <v>0</v>
      </c>
      <c r="M195" s="122">
        <f>M196</f>
        <v>42</v>
      </c>
    </row>
    <row r="196" spans="1:13" ht="22.5" customHeight="1" hidden="1">
      <c r="A196" s="316" t="s">
        <v>234</v>
      </c>
      <c r="B196" s="406">
        <v>303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0"/>
        <v>4260.9</v>
      </c>
      <c r="K196" s="342"/>
      <c r="L196" s="117"/>
      <c r="M196" s="213">
        <v>42</v>
      </c>
    </row>
    <row r="197" spans="1:13" ht="37.5" customHeight="1" hidden="1">
      <c r="A197" s="315" t="s">
        <v>56</v>
      </c>
      <c r="B197" s="406">
        <v>303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293"/>
      <c r="L197" s="295">
        <f>L200+L201</f>
        <v>0</v>
      </c>
      <c r="M197" s="121">
        <f>M200+M201</f>
        <v>30366</v>
      </c>
    </row>
    <row r="198" spans="1:13" ht="37.5" hidden="1">
      <c r="A198" s="316" t="s">
        <v>57</v>
      </c>
      <c r="B198" s="406">
        <v>303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42"/>
      <c r="L198" s="117"/>
      <c r="M198" s="213"/>
    </row>
    <row r="199" spans="1:13" ht="37.5" hidden="1">
      <c r="A199" s="316" t="s">
        <v>57</v>
      </c>
      <c r="B199" s="406">
        <v>303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42"/>
      <c r="L199" s="117"/>
      <c r="M199" s="213"/>
    </row>
    <row r="200" spans="1:13" ht="45" customHeight="1" hidden="1">
      <c r="A200" s="316" t="s">
        <v>60</v>
      </c>
      <c r="B200" s="406">
        <v>303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42"/>
      <c r="L200" s="117"/>
      <c r="M200" s="213">
        <v>5531.4</v>
      </c>
    </row>
    <row r="201" spans="1:13" ht="25.5" customHeight="1" hidden="1">
      <c r="A201" s="316" t="s">
        <v>272</v>
      </c>
      <c r="B201" s="406">
        <v>303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42"/>
      <c r="L201" s="117"/>
      <c r="M201" s="213">
        <v>24834.6</v>
      </c>
    </row>
    <row r="202" spans="1:13" ht="48.75" customHeight="1" hidden="1">
      <c r="A202" s="325" t="s">
        <v>15</v>
      </c>
      <c r="B202" s="406">
        <v>303</v>
      </c>
      <c r="C202" s="222"/>
      <c r="D202" s="222"/>
      <c r="E202" s="222"/>
      <c r="F202" s="222"/>
      <c r="G202" s="223">
        <f aca="true" t="shared" si="21" ref="G202:M202">G203+G204+G205</f>
        <v>1945.1999999999998</v>
      </c>
      <c r="H202" s="223">
        <f t="shared" si="21"/>
        <v>4891.5</v>
      </c>
      <c r="I202" s="223" t="e">
        <f t="shared" si="21"/>
        <v>#DIV/0!</v>
      </c>
      <c r="J202" s="224">
        <f t="shared" si="21"/>
        <v>2946.3</v>
      </c>
      <c r="K202" s="352"/>
      <c r="L202" s="303">
        <f t="shared" si="21"/>
        <v>0</v>
      </c>
      <c r="M202" s="225">
        <f t="shared" si="21"/>
        <v>2875.8999999999996</v>
      </c>
    </row>
    <row r="203" spans="1:13" ht="42.75" customHeight="1" hidden="1">
      <c r="A203" s="316" t="s">
        <v>179</v>
      </c>
      <c r="B203" s="406">
        <v>303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42"/>
      <c r="L203" s="117"/>
      <c r="M203" s="213">
        <v>1517.8</v>
      </c>
    </row>
    <row r="204" spans="1:13" ht="25.5" customHeight="1" hidden="1">
      <c r="A204" s="316" t="s">
        <v>17</v>
      </c>
      <c r="B204" s="406">
        <v>303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42"/>
      <c r="L204" s="117"/>
      <c r="M204" s="213">
        <v>1292.1</v>
      </c>
    </row>
    <row r="205" spans="1:13" ht="30" customHeight="1" hidden="1" thickBot="1">
      <c r="A205" s="326" t="s">
        <v>17</v>
      </c>
      <c r="B205" s="407">
        <v>303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53"/>
      <c r="L205" s="117"/>
      <c r="M205" s="213">
        <v>66</v>
      </c>
    </row>
    <row r="206" spans="1:13" ht="87" customHeight="1">
      <c r="A206" s="438" t="s">
        <v>485</v>
      </c>
      <c r="B206" s="439">
        <v>303</v>
      </c>
      <c r="C206" s="4"/>
      <c r="D206" s="4"/>
      <c r="E206" s="4"/>
      <c r="F206" s="4"/>
      <c r="G206" s="49"/>
      <c r="H206" s="15"/>
      <c r="I206" s="62"/>
      <c r="J206" s="49"/>
      <c r="K206" s="49"/>
      <c r="L206" s="436"/>
      <c r="M206" s="437"/>
    </row>
    <row r="207" spans="1:13" ht="24.75" customHeight="1">
      <c r="A207" s="327" t="s">
        <v>5</v>
      </c>
      <c r="B207" s="411">
        <v>303</v>
      </c>
      <c r="C207" s="241" t="s">
        <v>66</v>
      </c>
      <c r="D207" s="241"/>
      <c r="E207" s="241"/>
      <c r="F207" s="241"/>
      <c r="G207" s="242" t="e">
        <f>G208+G211+G217+#REF!+#REF!+G234+G220</f>
        <v>#REF!</v>
      </c>
      <c r="H207" s="242" t="e">
        <f>H208+H211+H217+#REF!+#REF!+H234+H220</f>
        <v>#REF!</v>
      </c>
      <c r="I207" s="242" t="e">
        <f>I208+I211+I217+#REF!+#REF!+I234+I220</f>
        <v>#REF!</v>
      </c>
      <c r="J207" s="243" t="e">
        <f>J208+J211+J217+#REF!+#REF!+J234+J220</f>
        <v>#REF!</v>
      </c>
      <c r="K207" s="354">
        <f>K208+K211+K223+K226+K228+K230</f>
        <v>3304.7999999999997</v>
      </c>
      <c r="L207" s="304" t="e">
        <f>L208+#REF!+L211+L217+#REF!+L230</f>
        <v>#REF!</v>
      </c>
      <c r="M207" s="219" t="e">
        <f>M208+#REF!+M211+M217+#REF!+M230</f>
        <v>#REF!</v>
      </c>
    </row>
    <row r="208" spans="1:13" ht="53.25" customHeight="1">
      <c r="A208" s="284" t="s">
        <v>92</v>
      </c>
      <c r="B208" s="406">
        <v>303</v>
      </c>
      <c r="C208" s="227" t="s">
        <v>66</v>
      </c>
      <c r="D208" s="227" t="s">
        <v>69</v>
      </c>
      <c r="E208" s="227"/>
      <c r="F208" s="227"/>
      <c r="G208" s="228">
        <f aca="true" t="shared" si="22" ref="G208:L209">G209</f>
        <v>1290.8</v>
      </c>
      <c r="H208" s="228">
        <f t="shared" si="22"/>
        <v>822.8</v>
      </c>
      <c r="I208" s="228">
        <f t="shared" si="22"/>
        <v>0.6374341493647351</v>
      </c>
      <c r="J208" s="229">
        <f t="shared" si="22"/>
        <v>-468</v>
      </c>
      <c r="K208" s="355">
        <f>K209</f>
        <v>646.9</v>
      </c>
      <c r="L208" s="292">
        <f>L209</f>
        <v>0</v>
      </c>
      <c r="M208" s="126">
        <f>M209</f>
        <v>0</v>
      </c>
    </row>
    <row r="209" spans="1:13" ht="55.5" customHeight="1">
      <c r="A209" s="285" t="s">
        <v>93</v>
      </c>
      <c r="B209" s="406">
        <v>303</v>
      </c>
      <c r="C209" s="235" t="s">
        <v>66</v>
      </c>
      <c r="D209" s="235" t="s">
        <v>69</v>
      </c>
      <c r="E209" s="235" t="s">
        <v>275</v>
      </c>
      <c r="F209" s="235"/>
      <c r="G209" s="236">
        <f t="shared" si="22"/>
        <v>1290.8</v>
      </c>
      <c r="H209" s="236">
        <f t="shared" si="22"/>
        <v>822.8</v>
      </c>
      <c r="I209" s="236">
        <f t="shared" si="22"/>
        <v>0.6374341493647351</v>
      </c>
      <c r="J209" s="244">
        <f t="shared" si="22"/>
        <v>-468</v>
      </c>
      <c r="K209" s="356">
        <f>K210</f>
        <v>646.9</v>
      </c>
      <c r="L209" s="92">
        <f t="shared" si="22"/>
        <v>0</v>
      </c>
      <c r="M209" s="120"/>
    </row>
    <row r="210" spans="1:13" ht="34.5" customHeight="1">
      <c r="A210" s="285" t="s">
        <v>94</v>
      </c>
      <c r="B210" s="406">
        <v>303</v>
      </c>
      <c r="C210" s="235" t="s">
        <v>66</v>
      </c>
      <c r="D210" s="235" t="s">
        <v>69</v>
      </c>
      <c r="E210" s="235" t="s">
        <v>275</v>
      </c>
      <c r="F210" s="235">
        <v>100</v>
      </c>
      <c r="G210" s="236">
        <v>1290.8</v>
      </c>
      <c r="H210" s="233">
        <v>822.8</v>
      </c>
      <c r="I210" s="237">
        <f>H210/G210</f>
        <v>0.6374341493647351</v>
      </c>
      <c r="J210" s="238">
        <f>H210-G210</f>
        <v>-468</v>
      </c>
      <c r="K210" s="344">
        <v>646.9</v>
      </c>
      <c r="L210" s="117"/>
      <c r="M210" s="213"/>
    </row>
    <row r="211" spans="1:13" ht="78" customHeight="1">
      <c r="A211" s="284" t="s">
        <v>10</v>
      </c>
      <c r="B211" s="406">
        <v>303</v>
      </c>
      <c r="C211" s="227" t="s">
        <v>66</v>
      </c>
      <c r="D211" s="227" t="s">
        <v>68</v>
      </c>
      <c r="E211" s="227"/>
      <c r="F211" s="245"/>
      <c r="G211" s="228" t="e">
        <f>#REF!</f>
        <v>#REF!</v>
      </c>
      <c r="H211" s="228" t="e">
        <f>#REF!</f>
        <v>#REF!</v>
      </c>
      <c r="I211" s="228" t="e">
        <f>#REF!</f>
        <v>#REF!</v>
      </c>
      <c r="J211" s="229" t="e">
        <f>#REF!</f>
        <v>#REF!</v>
      </c>
      <c r="K211" s="355">
        <f>K212</f>
        <v>1456.3</v>
      </c>
      <c r="L211" s="292">
        <f>L212+L216</f>
        <v>0</v>
      </c>
      <c r="M211" s="126">
        <f>M212+M216</f>
        <v>26005.4</v>
      </c>
    </row>
    <row r="212" spans="1:13" ht="23.25" customHeight="1">
      <c r="A212" s="285" t="s">
        <v>278</v>
      </c>
      <c r="B212" s="406">
        <v>303</v>
      </c>
      <c r="C212" s="232" t="s">
        <v>66</v>
      </c>
      <c r="D212" s="232" t="s">
        <v>68</v>
      </c>
      <c r="E212" s="232" t="s">
        <v>252</v>
      </c>
      <c r="F212" s="235"/>
      <c r="G212" s="236">
        <f>G213+G215+G216</f>
        <v>18092.7</v>
      </c>
      <c r="H212" s="236">
        <f>H213+H216</f>
        <v>30715</v>
      </c>
      <c r="I212" s="236" t="e">
        <f>I213+I216</f>
        <v>#DIV/0!</v>
      </c>
      <c r="J212" s="244">
        <f>J213+J216</f>
        <v>16770.5</v>
      </c>
      <c r="K212" s="356">
        <f>K213+K214+K215</f>
        <v>1456.3</v>
      </c>
      <c r="L212" s="291">
        <f>L213+L215+L214</f>
        <v>0</v>
      </c>
      <c r="M212" s="120">
        <f>M213+M215+M214</f>
        <v>25079.300000000003</v>
      </c>
    </row>
    <row r="213" spans="1:13" ht="76.5" customHeight="1">
      <c r="A213" s="285" t="s">
        <v>263</v>
      </c>
      <c r="B213" s="406">
        <v>303</v>
      </c>
      <c r="C213" s="235" t="s">
        <v>66</v>
      </c>
      <c r="D213" s="235" t="s">
        <v>68</v>
      </c>
      <c r="E213" s="235" t="s">
        <v>252</v>
      </c>
      <c r="F213" s="235">
        <v>100</v>
      </c>
      <c r="G213" s="239">
        <v>13944.5</v>
      </c>
      <c r="H213" s="239">
        <v>15357.5</v>
      </c>
      <c r="I213" s="237">
        <f>H213/G213</f>
        <v>1.1013302735845674</v>
      </c>
      <c r="J213" s="238">
        <f>H213-G213</f>
        <v>1413</v>
      </c>
      <c r="K213" s="344">
        <v>413.6</v>
      </c>
      <c r="L213" s="117"/>
      <c r="M213" s="213">
        <v>19237</v>
      </c>
    </row>
    <row r="214" spans="1:13" ht="39" customHeight="1">
      <c r="A214" s="285" t="s">
        <v>262</v>
      </c>
      <c r="B214" s="406">
        <v>303</v>
      </c>
      <c r="C214" s="235" t="s">
        <v>66</v>
      </c>
      <c r="D214" s="235" t="s">
        <v>68</v>
      </c>
      <c r="E214" s="235" t="s">
        <v>252</v>
      </c>
      <c r="F214" s="235">
        <v>200</v>
      </c>
      <c r="G214" s="239">
        <v>4148.2</v>
      </c>
      <c r="H214" s="239">
        <v>15357.5</v>
      </c>
      <c r="I214" s="237">
        <f>H214/G214</f>
        <v>3.702208186683381</v>
      </c>
      <c r="J214" s="238">
        <f>H214-G214</f>
        <v>11209.3</v>
      </c>
      <c r="K214" s="344">
        <v>1030.5</v>
      </c>
      <c r="L214" s="117"/>
      <c r="M214" s="213">
        <v>5782.1</v>
      </c>
    </row>
    <row r="215" spans="1:13" ht="31.5" customHeight="1">
      <c r="A215" s="285" t="s">
        <v>279</v>
      </c>
      <c r="B215" s="406">
        <v>303</v>
      </c>
      <c r="C215" s="235" t="s">
        <v>66</v>
      </c>
      <c r="D215" s="235" t="s">
        <v>68</v>
      </c>
      <c r="E215" s="235" t="s">
        <v>252</v>
      </c>
      <c r="F215" s="235">
        <v>800</v>
      </c>
      <c r="G215" s="239">
        <v>4148.2</v>
      </c>
      <c r="H215" s="239">
        <v>15357.5</v>
      </c>
      <c r="I215" s="237">
        <f>H215/G215</f>
        <v>3.702208186683381</v>
      </c>
      <c r="J215" s="238">
        <f>H215-G215</f>
        <v>11209.3</v>
      </c>
      <c r="K215" s="344">
        <v>12.2</v>
      </c>
      <c r="L215" s="117"/>
      <c r="M215" s="213">
        <v>60.2</v>
      </c>
    </row>
    <row r="216" spans="1:13" ht="36.75" customHeight="1" hidden="1">
      <c r="A216" s="285" t="s">
        <v>282</v>
      </c>
      <c r="B216" s="406">
        <v>303</v>
      </c>
      <c r="C216" s="232" t="s">
        <v>66</v>
      </c>
      <c r="D216" s="232" t="s">
        <v>68</v>
      </c>
      <c r="E216" s="232" t="s">
        <v>281</v>
      </c>
      <c r="F216" s="235">
        <v>100</v>
      </c>
      <c r="G216" s="239">
        <v>0</v>
      </c>
      <c r="H216" s="239">
        <v>15357.5</v>
      </c>
      <c r="I216" s="237" t="e">
        <f>H216/G216</f>
        <v>#DIV/0!</v>
      </c>
      <c r="J216" s="238">
        <f>H216-G216</f>
        <v>15357.5</v>
      </c>
      <c r="K216" s="344"/>
      <c r="L216" s="117"/>
      <c r="M216" s="213">
        <v>926.1</v>
      </c>
    </row>
    <row r="217" spans="1:13" ht="24.75" customHeight="1" hidden="1">
      <c r="A217" s="284" t="s">
        <v>12</v>
      </c>
      <c r="B217" s="406">
        <v>303</v>
      </c>
      <c r="C217" s="227" t="s">
        <v>66</v>
      </c>
      <c r="D217" s="227" t="s">
        <v>72</v>
      </c>
      <c r="E217" s="245"/>
      <c r="F217" s="245"/>
      <c r="G217" s="228">
        <f aca="true" t="shared" si="23" ref="G217:L218">G218</f>
        <v>17.1</v>
      </c>
      <c r="H217" s="228">
        <f t="shared" si="23"/>
        <v>0</v>
      </c>
      <c r="I217" s="228">
        <f t="shared" si="23"/>
        <v>0</v>
      </c>
      <c r="J217" s="229">
        <f t="shared" si="23"/>
        <v>-17.1</v>
      </c>
      <c r="K217" s="355"/>
      <c r="L217" s="292">
        <f>L218</f>
        <v>0</v>
      </c>
      <c r="M217" s="126">
        <f>M218</f>
        <v>0</v>
      </c>
    </row>
    <row r="218" spans="1:13" ht="76.5" customHeight="1" hidden="1">
      <c r="A218" s="285" t="s">
        <v>284</v>
      </c>
      <c r="B218" s="406">
        <v>303</v>
      </c>
      <c r="C218" s="232" t="s">
        <v>66</v>
      </c>
      <c r="D218" s="232" t="s">
        <v>72</v>
      </c>
      <c r="E218" s="232" t="s">
        <v>283</v>
      </c>
      <c r="F218" s="235"/>
      <c r="G218" s="236">
        <f t="shared" si="23"/>
        <v>17.1</v>
      </c>
      <c r="H218" s="236">
        <f t="shared" si="23"/>
        <v>0</v>
      </c>
      <c r="I218" s="236">
        <f t="shared" si="23"/>
        <v>0</v>
      </c>
      <c r="J218" s="244">
        <f t="shared" si="23"/>
        <v>-17.1</v>
      </c>
      <c r="K218" s="356"/>
      <c r="L218" s="92">
        <f t="shared" si="23"/>
        <v>0</v>
      </c>
      <c r="M218" s="120"/>
    </row>
    <row r="219" spans="1:13" ht="45.75" customHeight="1" hidden="1">
      <c r="A219" s="285" t="s">
        <v>9</v>
      </c>
      <c r="B219" s="406">
        <v>303</v>
      </c>
      <c r="C219" s="235" t="s">
        <v>66</v>
      </c>
      <c r="D219" s="235" t="s">
        <v>72</v>
      </c>
      <c r="E219" s="235" t="s">
        <v>283</v>
      </c>
      <c r="F219" s="235">
        <v>200</v>
      </c>
      <c r="G219" s="239">
        <v>17.1</v>
      </c>
      <c r="H219" s="233"/>
      <c r="I219" s="237">
        <f>H219/G219</f>
        <v>0</v>
      </c>
      <c r="J219" s="238">
        <f aca="true" t="shared" si="24" ref="J219:J237">H219-G219</f>
        <v>-17.1</v>
      </c>
      <c r="K219" s="344"/>
      <c r="L219" s="117">
        <v>0</v>
      </c>
      <c r="M219" s="213"/>
    </row>
    <row r="220" spans="1:13" ht="24.75" customHeight="1" hidden="1">
      <c r="A220" s="285" t="s">
        <v>107</v>
      </c>
      <c r="B220" s="406">
        <v>303</v>
      </c>
      <c r="C220" s="235" t="s">
        <v>66</v>
      </c>
      <c r="D220" s="235" t="s">
        <v>75</v>
      </c>
      <c r="E220" s="235" t="s">
        <v>108</v>
      </c>
      <c r="F220" s="235">
        <v>200</v>
      </c>
      <c r="G220" s="233">
        <v>300</v>
      </c>
      <c r="H220" s="233" t="e">
        <f>H221+#REF!</f>
        <v>#REF!</v>
      </c>
      <c r="I220" s="237" t="e">
        <f>H220/G220</f>
        <v>#REF!</v>
      </c>
      <c r="J220" s="238" t="e">
        <f t="shared" si="24"/>
        <v>#REF!</v>
      </c>
      <c r="K220" s="344"/>
      <c r="L220" s="117"/>
      <c r="M220" s="213"/>
    </row>
    <row r="221" spans="1:13" ht="35.25" customHeight="1" hidden="1">
      <c r="A221" s="285" t="s">
        <v>109</v>
      </c>
      <c r="B221" s="406">
        <v>303</v>
      </c>
      <c r="C221" s="235" t="s">
        <v>66</v>
      </c>
      <c r="D221" s="235" t="s">
        <v>75</v>
      </c>
      <c r="E221" s="235" t="s">
        <v>108</v>
      </c>
      <c r="F221" s="235">
        <v>500</v>
      </c>
      <c r="G221" s="236"/>
      <c r="H221" s="236"/>
      <c r="I221" s="237"/>
      <c r="J221" s="238">
        <f t="shared" si="24"/>
        <v>0</v>
      </c>
      <c r="K221" s="344"/>
      <c r="L221" s="117"/>
      <c r="M221" s="213"/>
    </row>
    <row r="222" spans="1:13" ht="21.75" customHeight="1" hidden="1">
      <c r="A222" s="285" t="s">
        <v>462</v>
      </c>
      <c r="B222" s="406">
        <v>303</v>
      </c>
      <c r="C222" s="235" t="s">
        <v>66</v>
      </c>
      <c r="D222" s="235" t="s">
        <v>68</v>
      </c>
      <c r="E222" s="235" t="s">
        <v>463</v>
      </c>
      <c r="F222" s="235">
        <v>200</v>
      </c>
      <c r="G222" s="236"/>
      <c r="H222" s="236"/>
      <c r="I222" s="237"/>
      <c r="J222" s="238"/>
      <c r="K222" s="344">
        <v>0</v>
      </c>
      <c r="L222" s="117"/>
      <c r="M222" s="213"/>
    </row>
    <row r="223" spans="1:13" ht="82.5" customHeight="1">
      <c r="A223" s="368" t="s">
        <v>13</v>
      </c>
      <c r="B223" s="406">
        <v>303</v>
      </c>
      <c r="C223" s="369" t="s">
        <v>66</v>
      </c>
      <c r="D223" s="369" t="s">
        <v>74</v>
      </c>
      <c r="E223" s="369" t="s">
        <v>266</v>
      </c>
      <c r="F223" s="369">
        <v>500</v>
      </c>
      <c r="G223" s="370"/>
      <c r="H223" s="370"/>
      <c r="I223" s="371"/>
      <c r="J223" s="372"/>
      <c r="K223" s="373">
        <v>1</v>
      </c>
      <c r="L223" s="117"/>
      <c r="M223" s="213"/>
    </row>
    <row r="224" spans="1:13" ht="36" customHeight="1" hidden="1">
      <c r="A224" s="318" t="s">
        <v>107</v>
      </c>
      <c r="B224" s="406">
        <v>303</v>
      </c>
      <c r="C224" s="232" t="s">
        <v>66</v>
      </c>
      <c r="D224" s="232" t="s">
        <v>75</v>
      </c>
      <c r="E224" s="232"/>
      <c r="F224" s="232"/>
      <c r="G224" s="233"/>
      <c r="H224" s="233"/>
      <c r="I224" s="259"/>
      <c r="J224" s="260"/>
      <c r="K224" s="361">
        <v>0</v>
      </c>
      <c r="L224" s="117"/>
      <c r="M224" s="213"/>
    </row>
    <row r="225" spans="1:13" ht="1.5" customHeight="1" hidden="1">
      <c r="A225" s="329" t="s">
        <v>467</v>
      </c>
      <c r="B225" s="407">
        <v>303</v>
      </c>
      <c r="C225" s="253" t="s">
        <v>66</v>
      </c>
      <c r="D225" s="253" t="s">
        <v>75</v>
      </c>
      <c r="E225" s="253" t="s">
        <v>466</v>
      </c>
      <c r="F225" s="253">
        <v>200</v>
      </c>
      <c r="G225" s="273"/>
      <c r="H225" s="273"/>
      <c r="I225" s="408"/>
      <c r="J225" s="409"/>
      <c r="K225" s="376">
        <v>0</v>
      </c>
      <c r="L225" s="117"/>
      <c r="M225" s="213"/>
    </row>
    <row r="226" spans="1:13" ht="0.75" customHeight="1" hidden="1">
      <c r="A226" s="419" t="s">
        <v>107</v>
      </c>
      <c r="B226" s="419">
        <v>303</v>
      </c>
      <c r="C226" s="420" t="s">
        <v>66</v>
      </c>
      <c r="D226" s="420" t="s">
        <v>75</v>
      </c>
      <c r="E226" s="421"/>
      <c r="F226" s="421"/>
      <c r="G226" s="422"/>
      <c r="H226" s="422"/>
      <c r="I226" s="423"/>
      <c r="J226" s="424"/>
      <c r="K226" s="425">
        <f>K227</f>
        <v>0</v>
      </c>
      <c r="L226" s="117"/>
      <c r="M226" s="213"/>
    </row>
    <row r="227" spans="1:13" ht="33.75" customHeight="1" hidden="1">
      <c r="A227" s="234" t="s">
        <v>480</v>
      </c>
      <c r="B227" s="226">
        <v>303</v>
      </c>
      <c r="C227" s="369" t="s">
        <v>66</v>
      </c>
      <c r="D227" s="369" t="s">
        <v>75</v>
      </c>
      <c r="E227" s="383" t="s">
        <v>481</v>
      </c>
      <c r="F227" s="235"/>
      <c r="G227" s="236"/>
      <c r="H227" s="236"/>
      <c r="I227" s="237"/>
      <c r="J227" s="239"/>
      <c r="K227" s="417"/>
      <c r="L227" s="117"/>
      <c r="M227" s="213"/>
    </row>
    <row r="228" spans="1:13" ht="42" customHeight="1">
      <c r="A228" s="410" t="s">
        <v>476</v>
      </c>
      <c r="B228" s="411">
        <v>303</v>
      </c>
      <c r="C228" s="412" t="s">
        <v>66</v>
      </c>
      <c r="D228" s="412">
        <v>11</v>
      </c>
      <c r="E228" s="413"/>
      <c r="F228" s="412"/>
      <c r="G228" s="412"/>
      <c r="H228" s="414"/>
      <c r="I228" s="414"/>
      <c r="J228" s="415"/>
      <c r="K228" s="416">
        <v>3</v>
      </c>
      <c r="L228" s="374">
        <v>0</v>
      </c>
      <c r="M228" s="213"/>
    </row>
    <row r="229" spans="1:13" ht="42" customHeight="1">
      <c r="A229" s="381" t="s">
        <v>477</v>
      </c>
      <c r="B229" s="406">
        <v>303</v>
      </c>
      <c r="C229" s="382" t="s">
        <v>66</v>
      </c>
      <c r="D229" s="382">
        <v>11</v>
      </c>
      <c r="E229" s="383" t="s">
        <v>306</v>
      </c>
      <c r="F229" s="382"/>
      <c r="G229" s="382"/>
      <c r="H229" s="384"/>
      <c r="I229" s="384"/>
      <c r="J229" s="385"/>
      <c r="K229" s="426">
        <v>3</v>
      </c>
      <c r="L229" s="374"/>
      <c r="M229" s="213"/>
    </row>
    <row r="230" spans="1:13" ht="31.5" customHeight="1">
      <c r="A230" s="284" t="s">
        <v>261</v>
      </c>
      <c r="B230" s="406">
        <v>303</v>
      </c>
      <c r="C230" s="227" t="s">
        <v>66</v>
      </c>
      <c r="D230" s="227">
        <v>13</v>
      </c>
      <c r="E230" s="245"/>
      <c r="F230" s="245"/>
      <c r="G230" s="228"/>
      <c r="H230" s="228"/>
      <c r="I230" s="247" t="e">
        <f>H230/G230</f>
        <v>#DIV/0!</v>
      </c>
      <c r="J230" s="248">
        <f t="shared" si="24"/>
        <v>0</v>
      </c>
      <c r="K230" s="258">
        <f>K231</f>
        <v>1197.6</v>
      </c>
      <c r="L230" s="365">
        <f>L231</f>
        <v>0</v>
      </c>
      <c r="M230" s="365">
        <f>M231</f>
        <v>0</v>
      </c>
    </row>
    <row r="231" spans="1:13" ht="36.75" customHeight="1">
      <c r="A231" s="285" t="s">
        <v>286</v>
      </c>
      <c r="B231" s="406">
        <v>303</v>
      </c>
      <c r="C231" s="235" t="s">
        <v>66</v>
      </c>
      <c r="D231" s="235">
        <v>13</v>
      </c>
      <c r="E231" s="235" t="s">
        <v>293</v>
      </c>
      <c r="F231" s="235"/>
      <c r="G231" s="236">
        <v>349.5</v>
      </c>
      <c r="H231" s="236" t="e">
        <f>#REF!</f>
        <v>#REF!</v>
      </c>
      <c r="I231" s="237" t="e">
        <f>H231/G231</f>
        <v>#REF!</v>
      </c>
      <c r="J231" s="238" t="e">
        <f t="shared" si="24"/>
        <v>#REF!</v>
      </c>
      <c r="K231" s="239">
        <f>K232+K233+K234</f>
        <v>1197.6</v>
      </c>
      <c r="L231" s="204">
        <f>L232</f>
        <v>0</v>
      </c>
      <c r="M231" s="131">
        <f>M232</f>
        <v>0</v>
      </c>
    </row>
    <row r="232" spans="1:13" ht="133.5" customHeight="1">
      <c r="A232" s="285" t="s">
        <v>468</v>
      </c>
      <c r="B232" s="406">
        <v>303</v>
      </c>
      <c r="C232" s="235" t="s">
        <v>66</v>
      </c>
      <c r="D232" s="235">
        <v>13</v>
      </c>
      <c r="E232" s="235" t="s">
        <v>293</v>
      </c>
      <c r="F232" s="235">
        <v>100</v>
      </c>
      <c r="G232" s="239"/>
      <c r="H232" s="233" t="e">
        <f>#REF!</f>
        <v>#REF!</v>
      </c>
      <c r="I232" s="237"/>
      <c r="J232" s="238" t="e">
        <f t="shared" si="24"/>
        <v>#REF!</v>
      </c>
      <c r="K232" s="344">
        <v>529.2</v>
      </c>
      <c r="L232" s="117"/>
      <c r="M232" s="213"/>
    </row>
    <row r="233" spans="1:13" ht="33.75" customHeight="1">
      <c r="A233" s="285" t="s">
        <v>262</v>
      </c>
      <c r="B233" s="406">
        <v>303</v>
      </c>
      <c r="C233" s="235" t="s">
        <v>66</v>
      </c>
      <c r="D233" s="235">
        <v>13</v>
      </c>
      <c r="E233" s="235" t="s">
        <v>293</v>
      </c>
      <c r="F233" s="235">
        <v>200</v>
      </c>
      <c r="G233" s="239"/>
      <c r="H233" s="233"/>
      <c r="I233" s="237"/>
      <c r="J233" s="238"/>
      <c r="K233" s="344">
        <v>663.9</v>
      </c>
      <c r="L233" s="117"/>
      <c r="M233" s="213"/>
    </row>
    <row r="234" spans="1:13" ht="32.25" customHeight="1">
      <c r="A234" s="318" t="s">
        <v>469</v>
      </c>
      <c r="B234" s="406">
        <v>303</v>
      </c>
      <c r="C234" s="235" t="s">
        <v>66</v>
      </c>
      <c r="D234" s="235">
        <v>13</v>
      </c>
      <c r="E234" s="235" t="s">
        <v>293</v>
      </c>
      <c r="F234" s="235">
        <v>800</v>
      </c>
      <c r="G234" s="236">
        <v>349.5</v>
      </c>
      <c r="H234" s="233" t="e">
        <f>#REF!</f>
        <v>#REF!</v>
      </c>
      <c r="I234" s="237" t="e">
        <f>H234/G234</f>
        <v>#REF!</v>
      </c>
      <c r="J234" s="238" t="e">
        <f t="shared" si="24"/>
        <v>#REF!</v>
      </c>
      <c r="K234" s="344">
        <v>4.5</v>
      </c>
      <c r="L234" s="204" t="e">
        <f>L235+#REF!</f>
        <v>#REF!</v>
      </c>
      <c r="M234" s="131" t="e">
        <f>M235+#REF!</f>
        <v>#REF!</v>
      </c>
    </row>
    <row r="235" spans="1:13" ht="37.5" customHeight="1" hidden="1">
      <c r="A235" s="285" t="s">
        <v>289</v>
      </c>
      <c r="B235" s="406">
        <v>303</v>
      </c>
      <c r="C235" s="235" t="s">
        <v>66</v>
      </c>
      <c r="D235" s="235">
        <v>13</v>
      </c>
      <c r="E235" s="235" t="s">
        <v>293</v>
      </c>
      <c r="F235" s="235">
        <v>200</v>
      </c>
      <c r="G235" s="239"/>
      <c r="H235" s="233" t="e">
        <f>#REF!</f>
        <v>#REF!</v>
      </c>
      <c r="I235" s="237"/>
      <c r="J235" s="238" t="e">
        <f t="shared" si="24"/>
        <v>#REF!</v>
      </c>
      <c r="K235" s="344"/>
      <c r="L235" s="117"/>
      <c r="M235" s="213">
        <v>1390.2</v>
      </c>
    </row>
    <row r="236" spans="1:13" ht="36.75" customHeight="1" hidden="1">
      <c r="A236" s="285" t="s">
        <v>288</v>
      </c>
      <c r="B236" s="406">
        <v>303</v>
      </c>
      <c r="C236" s="235" t="s">
        <v>66</v>
      </c>
      <c r="D236" s="235">
        <v>13</v>
      </c>
      <c r="E236" s="235" t="s">
        <v>293</v>
      </c>
      <c r="F236" s="235">
        <v>830</v>
      </c>
      <c r="G236" s="236">
        <v>349.5</v>
      </c>
      <c r="H236" s="233">
        <f>H237</f>
        <v>173</v>
      </c>
      <c r="I236" s="237">
        <f>H236/G236</f>
        <v>0.4949928469241774</v>
      </c>
      <c r="J236" s="238">
        <f t="shared" si="24"/>
        <v>-176.5</v>
      </c>
      <c r="K236" s="344"/>
      <c r="L236" s="117"/>
      <c r="M236" s="213"/>
    </row>
    <row r="237" spans="1:13" ht="22.5" customHeight="1" hidden="1">
      <c r="A237" s="285"/>
      <c r="B237" s="406">
        <v>303</v>
      </c>
      <c r="C237" s="235" t="s">
        <v>66</v>
      </c>
      <c r="D237" s="235">
        <v>13</v>
      </c>
      <c r="E237" s="235" t="s">
        <v>212</v>
      </c>
      <c r="F237" s="235">
        <v>200</v>
      </c>
      <c r="G237" s="236"/>
      <c r="H237" s="233">
        <f>H256</f>
        <v>173</v>
      </c>
      <c r="I237" s="237" t="e">
        <f>H237/G237</f>
        <v>#DIV/0!</v>
      </c>
      <c r="J237" s="238">
        <f t="shared" si="24"/>
        <v>173</v>
      </c>
      <c r="K237" s="344"/>
      <c r="L237" s="117"/>
      <c r="M237" s="213"/>
    </row>
    <row r="238" spans="1:13" ht="58.5" customHeight="1" hidden="1">
      <c r="A238" s="328" t="s">
        <v>285</v>
      </c>
      <c r="B238" s="406">
        <v>303</v>
      </c>
      <c r="C238" s="250" t="s">
        <v>66</v>
      </c>
      <c r="D238" s="250">
        <v>13</v>
      </c>
      <c r="E238" s="250" t="s">
        <v>290</v>
      </c>
      <c r="F238" s="250"/>
      <c r="G238" s="251" t="e">
        <f>G246+#REF!</f>
        <v>#REF!</v>
      </c>
      <c r="H238" s="251" t="e">
        <f>H246+#REF!</f>
        <v>#REF!</v>
      </c>
      <c r="I238" s="251" t="e">
        <f>I246+#REF!</f>
        <v>#REF!</v>
      </c>
      <c r="J238" s="252" t="e">
        <f>J246+#REF!</f>
        <v>#REF!</v>
      </c>
      <c r="K238" s="358"/>
      <c r="L238" s="306" t="e">
        <f>L239+L240</f>
        <v>#REF!</v>
      </c>
      <c r="M238" s="130">
        <f>M239+M240</f>
        <v>372</v>
      </c>
    </row>
    <row r="239" spans="1:13" ht="75" customHeight="1" hidden="1">
      <c r="A239" s="329" t="s">
        <v>291</v>
      </c>
      <c r="B239" s="406">
        <v>303</v>
      </c>
      <c r="C239" s="253" t="s">
        <v>66</v>
      </c>
      <c r="D239" s="253">
        <v>13</v>
      </c>
      <c r="E239" s="253" t="s">
        <v>290</v>
      </c>
      <c r="F239" s="253">
        <v>200</v>
      </c>
      <c r="G239" s="254" t="e">
        <f>#REF!+G249</f>
        <v>#REF!</v>
      </c>
      <c r="H239" s="254" t="e">
        <f>#REF!+H249</f>
        <v>#REF!</v>
      </c>
      <c r="I239" s="254" t="e">
        <f>#REF!+I249</f>
        <v>#REF!</v>
      </c>
      <c r="J239" s="255" t="e">
        <f>#REF!+J249</f>
        <v>#REF!</v>
      </c>
      <c r="K239" s="359"/>
      <c r="L239" s="93" t="e">
        <f>#REF!+L249</f>
        <v>#REF!</v>
      </c>
      <c r="M239" s="213">
        <v>372</v>
      </c>
    </row>
    <row r="240" spans="1:13" ht="57" customHeight="1" hidden="1">
      <c r="A240" s="329" t="s">
        <v>292</v>
      </c>
      <c r="B240" s="406">
        <v>303</v>
      </c>
      <c r="C240" s="253" t="s">
        <v>66</v>
      </c>
      <c r="D240" s="253">
        <v>13</v>
      </c>
      <c r="E240" s="253" t="s">
        <v>290</v>
      </c>
      <c r="F240" s="253">
        <v>300</v>
      </c>
      <c r="G240" s="256">
        <f>G249+G250</f>
        <v>0</v>
      </c>
      <c r="H240" s="256">
        <f>H249+H250</f>
        <v>346</v>
      </c>
      <c r="I240" s="256">
        <f>I249+I250</f>
        <v>0</v>
      </c>
      <c r="J240" s="257">
        <f>J249+J250</f>
        <v>346</v>
      </c>
      <c r="K240" s="360"/>
      <c r="L240" s="93">
        <f>L249+L250</f>
        <v>0</v>
      </c>
      <c r="M240" s="213"/>
    </row>
    <row r="241" spans="1:13" ht="26.25" customHeight="1">
      <c r="A241" s="330" t="s">
        <v>453</v>
      </c>
      <c r="B241" s="406">
        <v>303</v>
      </c>
      <c r="C241" s="264" t="s">
        <v>69</v>
      </c>
      <c r="D241" s="264"/>
      <c r="E241" s="264"/>
      <c r="F241" s="264"/>
      <c r="G241" s="265"/>
      <c r="H241" s="265"/>
      <c r="I241" s="265"/>
      <c r="J241" s="289"/>
      <c r="K241" s="366">
        <f>K242</f>
        <v>297.5</v>
      </c>
      <c r="L241" s="93"/>
      <c r="M241" s="117"/>
    </row>
    <row r="242" spans="1:13" ht="36" customHeight="1">
      <c r="A242" s="377" t="s">
        <v>454</v>
      </c>
      <c r="B242" s="406">
        <v>303</v>
      </c>
      <c r="C242" s="288" t="s">
        <v>455</v>
      </c>
      <c r="D242" s="288" t="s">
        <v>67</v>
      </c>
      <c r="E242" s="288"/>
      <c r="F242" s="288"/>
      <c r="G242" s="378"/>
      <c r="H242" s="378"/>
      <c r="I242" s="378"/>
      <c r="J242" s="379"/>
      <c r="K242" s="380">
        <f>K243</f>
        <v>297.5</v>
      </c>
      <c r="L242" s="93"/>
      <c r="M242" s="117"/>
    </row>
    <row r="243" spans="1:13" ht="66" customHeight="1">
      <c r="A243" s="329" t="s">
        <v>63</v>
      </c>
      <c r="B243" s="406">
        <v>303</v>
      </c>
      <c r="C243" s="253" t="s">
        <v>69</v>
      </c>
      <c r="D243" s="253" t="s">
        <v>67</v>
      </c>
      <c r="E243" s="253" t="s">
        <v>456</v>
      </c>
      <c r="F243" s="253"/>
      <c r="G243" s="256"/>
      <c r="H243" s="256"/>
      <c r="I243" s="256"/>
      <c r="J243" s="257"/>
      <c r="K243" s="367">
        <f>K244+K245</f>
        <v>297.5</v>
      </c>
      <c r="L243" s="93"/>
      <c r="M243" s="117"/>
    </row>
    <row r="244" spans="1:13" ht="79.5" customHeight="1">
      <c r="A244" s="285" t="s">
        <v>263</v>
      </c>
      <c r="B244" s="406">
        <v>303</v>
      </c>
      <c r="C244" s="253" t="s">
        <v>69</v>
      </c>
      <c r="D244" s="253" t="s">
        <v>67</v>
      </c>
      <c r="E244" s="253" t="s">
        <v>456</v>
      </c>
      <c r="F244" s="253">
        <v>100</v>
      </c>
      <c r="G244" s="256">
        <v>40.5</v>
      </c>
      <c r="H244" s="256"/>
      <c r="I244" s="256"/>
      <c r="J244" s="257"/>
      <c r="K244" s="367">
        <v>297.5</v>
      </c>
      <c r="L244" s="93"/>
      <c r="M244" s="117"/>
    </row>
    <row r="245" spans="1:13" ht="79.5" customHeight="1">
      <c r="A245" s="285" t="s">
        <v>262</v>
      </c>
      <c r="B245" s="406">
        <v>303</v>
      </c>
      <c r="C245" s="253" t="s">
        <v>69</v>
      </c>
      <c r="D245" s="253" t="s">
        <v>67</v>
      </c>
      <c r="E245" s="253" t="s">
        <v>456</v>
      </c>
      <c r="F245" s="253">
        <v>200</v>
      </c>
      <c r="G245" s="256"/>
      <c r="H245" s="256"/>
      <c r="I245" s="256"/>
      <c r="J245" s="257"/>
      <c r="K245" s="254"/>
      <c r="L245" s="93"/>
      <c r="M245" s="117"/>
    </row>
    <row r="246" spans="1:13" ht="45.75" customHeight="1">
      <c r="A246" s="284" t="s">
        <v>195</v>
      </c>
      <c r="B246" s="406">
        <v>303</v>
      </c>
      <c r="C246" s="227" t="s">
        <v>67</v>
      </c>
      <c r="D246" s="227"/>
      <c r="E246" s="227"/>
      <c r="F246" s="227"/>
      <c r="G246" s="258">
        <f>G249</f>
        <v>0</v>
      </c>
      <c r="H246" s="246">
        <f>H249</f>
        <v>173</v>
      </c>
      <c r="I246" s="247"/>
      <c r="J246" s="249">
        <f>H246-G246</f>
        <v>173</v>
      </c>
      <c r="K246" s="262">
        <f>K253+K254</f>
        <v>18</v>
      </c>
      <c r="L246" s="307" t="e">
        <f>#REF!+L248</f>
        <v>#REF!</v>
      </c>
      <c r="M246" s="82" t="e">
        <f>#REF!+M248</f>
        <v>#REF!</v>
      </c>
    </row>
    <row r="247" spans="1:13" ht="18.75" hidden="1">
      <c r="A247" s="284"/>
      <c r="B247" s="406">
        <v>303</v>
      </c>
      <c r="C247" s="227"/>
      <c r="D247" s="227"/>
      <c r="E247" s="227"/>
      <c r="F247" s="227"/>
      <c r="G247" s="258"/>
      <c r="H247" s="246"/>
      <c r="I247" s="247"/>
      <c r="J247" s="248"/>
      <c r="K247" s="362"/>
      <c r="L247" s="341"/>
      <c r="M247" s="341"/>
    </row>
    <row r="248" spans="1:13" ht="35.25" customHeight="1" hidden="1">
      <c r="A248" s="284" t="s">
        <v>309</v>
      </c>
      <c r="B248" s="406">
        <v>303</v>
      </c>
      <c r="C248" s="227" t="s">
        <v>67</v>
      </c>
      <c r="D248" s="227">
        <v>14</v>
      </c>
      <c r="E248" s="245"/>
      <c r="F248" s="245"/>
      <c r="G248" s="249"/>
      <c r="H248" s="246">
        <v>173</v>
      </c>
      <c r="I248" s="247"/>
      <c r="J248" s="248">
        <f aca="true" t="shared" si="25" ref="J248:J263">H248-G248</f>
        <v>173</v>
      </c>
      <c r="K248" s="357"/>
      <c r="L248" s="305">
        <f>L249+L250+L251+L252</f>
        <v>0</v>
      </c>
      <c r="M248" s="220">
        <f>M249+M250+M251+M252</f>
        <v>370.5</v>
      </c>
    </row>
    <row r="249" spans="1:13" ht="78.75" hidden="1">
      <c r="A249" s="285" t="s">
        <v>302</v>
      </c>
      <c r="B249" s="406">
        <v>303</v>
      </c>
      <c r="C249" s="235" t="s">
        <v>67</v>
      </c>
      <c r="D249" s="235">
        <v>14</v>
      </c>
      <c r="E249" s="235" t="s">
        <v>422</v>
      </c>
      <c r="F249" s="235">
        <v>200</v>
      </c>
      <c r="G249" s="239"/>
      <c r="H249" s="236">
        <v>173</v>
      </c>
      <c r="I249" s="237"/>
      <c r="J249" s="238">
        <f t="shared" si="25"/>
        <v>173</v>
      </c>
      <c r="K249" s="344"/>
      <c r="L249" s="117">
        <v>0</v>
      </c>
      <c r="M249" s="213">
        <v>275</v>
      </c>
    </row>
    <row r="250" spans="1:13" ht="78.75" hidden="1">
      <c r="A250" s="285" t="s">
        <v>303</v>
      </c>
      <c r="B250" s="406">
        <v>303</v>
      </c>
      <c r="C250" s="235" t="s">
        <v>67</v>
      </c>
      <c r="D250" s="235">
        <v>14</v>
      </c>
      <c r="E250" s="235" t="s">
        <v>423</v>
      </c>
      <c r="F250" s="235">
        <v>200</v>
      </c>
      <c r="G250" s="239"/>
      <c r="H250" s="236">
        <v>173</v>
      </c>
      <c r="I250" s="237"/>
      <c r="J250" s="238">
        <f t="shared" si="25"/>
        <v>173</v>
      </c>
      <c r="K250" s="344"/>
      <c r="L250" s="117">
        <v>0</v>
      </c>
      <c r="M250" s="213"/>
    </row>
    <row r="251" spans="1:13" ht="78.75" hidden="1">
      <c r="A251" s="285" t="s">
        <v>307</v>
      </c>
      <c r="B251" s="406">
        <v>303</v>
      </c>
      <c r="C251" s="235" t="s">
        <v>67</v>
      </c>
      <c r="D251" s="235">
        <v>14</v>
      </c>
      <c r="E251" s="235" t="s">
        <v>308</v>
      </c>
      <c r="F251" s="235">
        <v>200</v>
      </c>
      <c r="G251" s="239"/>
      <c r="H251" s="236">
        <v>173</v>
      </c>
      <c r="I251" s="237"/>
      <c r="J251" s="238">
        <f t="shared" si="25"/>
        <v>173</v>
      </c>
      <c r="K251" s="344"/>
      <c r="L251" s="117">
        <v>0</v>
      </c>
      <c r="M251" s="213">
        <v>7.5</v>
      </c>
    </row>
    <row r="252" spans="1:13" ht="59.25" customHeight="1" hidden="1">
      <c r="A252" s="285" t="s">
        <v>304</v>
      </c>
      <c r="B252" s="406">
        <v>303</v>
      </c>
      <c r="C252" s="235" t="s">
        <v>67</v>
      </c>
      <c r="D252" s="235">
        <v>14</v>
      </c>
      <c r="E252" s="235" t="s">
        <v>305</v>
      </c>
      <c r="F252" s="235">
        <v>200</v>
      </c>
      <c r="G252" s="239"/>
      <c r="H252" s="236">
        <v>173</v>
      </c>
      <c r="I252" s="237"/>
      <c r="J252" s="238">
        <f t="shared" si="25"/>
        <v>173</v>
      </c>
      <c r="K252" s="344"/>
      <c r="L252" s="117">
        <v>0</v>
      </c>
      <c r="M252" s="213">
        <v>88</v>
      </c>
    </row>
    <row r="253" spans="1:13" ht="59.25" customHeight="1">
      <c r="A253" s="428" t="s">
        <v>478</v>
      </c>
      <c r="B253" s="427">
        <v>303</v>
      </c>
      <c r="C253" s="420" t="s">
        <v>67</v>
      </c>
      <c r="D253" s="420">
        <v>10</v>
      </c>
      <c r="E253" s="420"/>
      <c r="F253" s="420"/>
      <c r="G253" s="425"/>
      <c r="H253" s="429"/>
      <c r="I253" s="430"/>
      <c r="J253" s="431"/>
      <c r="K253" s="432">
        <v>12</v>
      </c>
      <c r="L253" s="117"/>
      <c r="M253" s="213"/>
    </row>
    <row r="254" spans="1:13" ht="52.5" customHeight="1">
      <c r="A254" s="340" t="s">
        <v>309</v>
      </c>
      <c r="B254" s="406">
        <v>303</v>
      </c>
      <c r="C254" s="261" t="s">
        <v>457</v>
      </c>
      <c r="D254" s="235">
        <v>14</v>
      </c>
      <c r="E254" s="235"/>
      <c r="F254" s="235"/>
      <c r="G254" s="239"/>
      <c r="H254" s="236"/>
      <c r="I254" s="237"/>
      <c r="J254" s="238"/>
      <c r="K254" s="344">
        <f>K255</f>
        <v>6</v>
      </c>
      <c r="L254" s="117"/>
      <c r="M254" s="213"/>
    </row>
    <row r="255" spans="1:13" ht="34.5" customHeight="1">
      <c r="A255" s="285" t="s">
        <v>262</v>
      </c>
      <c r="B255" s="406">
        <v>303</v>
      </c>
      <c r="C255" s="261" t="s">
        <v>457</v>
      </c>
      <c r="D255" s="235">
        <v>14</v>
      </c>
      <c r="E255" s="235" t="s">
        <v>470</v>
      </c>
      <c r="F255" s="235">
        <v>200</v>
      </c>
      <c r="G255" s="239"/>
      <c r="H255" s="236"/>
      <c r="I255" s="237"/>
      <c r="J255" s="238"/>
      <c r="K255" s="344">
        <v>6</v>
      </c>
      <c r="L255" s="117"/>
      <c r="M255" s="213"/>
    </row>
    <row r="256" spans="1:13" ht="23.25" customHeight="1">
      <c r="A256" s="284" t="s">
        <v>95</v>
      </c>
      <c r="B256" s="406">
        <v>303</v>
      </c>
      <c r="C256" s="227" t="s">
        <v>68</v>
      </c>
      <c r="D256" s="227"/>
      <c r="E256" s="227"/>
      <c r="F256" s="227"/>
      <c r="G256" s="258">
        <f>G263</f>
        <v>0</v>
      </c>
      <c r="H256" s="246">
        <f>H263</f>
        <v>173</v>
      </c>
      <c r="I256" s="247"/>
      <c r="J256" s="248">
        <f t="shared" si="25"/>
        <v>173</v>
      </c>
      <c r="K256" s="362">
        <f>K264+K266</f>
        <v>582.2</v>
      </c>
      <c r="L256" s="290" t="e">
        <f>#REF!+#REF!+L257</f>
        <v>#REF!</v>
      </c>
      <c r="M256" s="124" t="e">
        <f>#REF!+#REF!+M257+M259</f>
        <v>#REF!</v>
      </c>
    </row>
    <row r="257" spans="1:13" ht="25.5" customHeight="1" hidden="1">
      <c r="A257" s="331" t="s">
        <v>419</v>
      </c>
      <c r="B257" s="406">
        <v>303</v>
      </c>
      <c r="C257" s="227" t="s">
        <v>68</v>
      </c>
      <c r="D257" s="227" t="s">
        <v>72</v>
      </c>
      <c r="E257" s="245"/>
      <c r="F257" s="245"/>
      <c r="G257" s="228"/>
      <c r="H257" s="249">
        <v>4323.5</v>
      </c>
      <c r="I257" s="247" t="e">
        <f>H257/G257</f>
        <v>#DIV/0!</v>
      </c>
      <c r="J257" s="248">
        <f t="shared" si="25"/>
        <v>4323.5</v>
      </c>
      <c r="K257" s="357"/>
      <c r="L257" s="290">
        <f>L258</f>
        <v>0</v>
      </c>
      <c r="M257" s="124">
        <f>M258</f>
        <v>0</v>
      </c>
    </row>
    <row r="258" spans="1:13" ht="56.25" customHeight="1" hidden="1">
      <c r="A258" s="285" t="s">
        <v>418</v>
      </c>
      <c r="B258" s="406">
        <v>303</v>
      </c>
      <c r="C258" s="235" t="s">
        <v>68</v>
      </c>
      <c r="D258" s="235" t="s">
        <v>72</v>
      </c>
      <c r="E258" s="235" t="s">
        <v>416</v>
      </c>
      <c r="F258" s="235">
        <v>200</v>
      </c>
      <c r="G258" s="233"/>
      <c r="H258" s="239">
        <v>4323.5</v>
      </c>
      <c r="I258" s="237" t="e">
        <f>H258/G258</f>
        <v>#DIV/0!</v>
      </c>
      <c r="J258" s="238">
        <f t="shared" si="25"/>
        <v>4323.5</v>
      </c>
      <c r="K258" s="344"/>
      <c r="L258" s="117"/>
      <c r="M258" s="213"/>
    </row>
    <row r="259" spans="1:13" ht="39" customHeight="1" hidden="1">
      <c r="A259" s="285" t="s">
        <v>436</v>
      </c>
      <c r="B259" s="406">
        <v>303</v>
      </c>
      <c r="C259" s="235">
        <v>4</v>
      </c>
      <c r="D259" s="235" t="s">
        <v>74</v>
      </c>
      <c r="E259" s="235"/>
      <c r="F259" s="235"/>
      <c r="G259" s="233"/>
      <c r="H259" s="239"/>
      <c r="I259" s="237"/>
      <c r="J259" s="238"/>
      <c r="K259" s="344"/>
      <c r="L259" s="117"/>
      <c r="M259" s="213">
        <v>890</v>
      </c>
    </row>
    <row r="260" spans="1:13" ht="39.75" customHeight="1" hidden="1">
      <c r="A260" s="285" t="s">
        <v>315</v>
      </c>
      <c r="B260" s="406">
        <v>303</v>
      </c>
      <c r="C260" s="235" t="s">
        <v>68</v>
      </c>
      <c r="D260" s="235">
        <v>12</v>
      </c>
      <c r="E260" s="235" t="s">
        <v>316</v>
      </c>
      <c r="F260" s="235"/>
      <c r="G260" s="239">
        <v>0</v>
      </c>
      <c r="H260" s="236">
        <v>173</v>
      </c>
      <c r="I260" s="237"/>
      <c r="J260" s="238">
        <f t="shared" si="25"/>
        <v>173</v>
      </c>
      <c r="K260" s="344"/>
      <c r="L260" s="117">
        <v>0</v>
      </c>
      <c r="M260" s="213"/>
    </row>
    <row r="261" spans="1:13" ht="39.75" customHeight="1" hidden="1">
      <c r="A261" s="285" t="s">
        <v>315</v>
      </c>
      <c r="B261" s="406">
        <v>303</v>
      </c>
      <c r="C261" s="235" t="s">
        <v>68</v>
      </c>
      <c r="D261" s="235">
        <v>12</v>
      </c>
      <c r="E261" s="235" t="s">
        <v>316</v>
      </c>
      <c r="F261" s="235">
        <v>200</v>
      </c>
      <c r="G261" s="239">
        <v>0</v>
      </c>
      <c r="H261" s="236">
        <v>173</v>
      </c>
      <c r="I261" s="237"/>
      <c r="J261" s="238">
        <f t="shared" si="25"/>
        <v>173</v>
      </c>
      <c r="K261" s="344"/>
      <c r="L261" s="117">
        <v>0</v>
      </c>
      <c r="M261" s="213"/>
    </row>
    <row r="262" spans="1:13" ht="30.75" customHeight="1" hidden="1">
      <c r="A262" s="285" t="s">
        <v>192</v>
      </c>
      <c r="B262" s="406">
        <v>303</v>
      </c>
      <c r="C262" s="235" t="s">
        <v>68</v>
      </c>
      <c r="D262" s="235">
        <v>12</v>
      </c>
      <c r="E262" s="235" t="s">
        <v>439</v>
      </c>
      <c r="F262" s="235">
        <v>200</v>
      </c>
      <c r="G262" s="239"/>
      <c r="H262" s="236"/>
      <c r="I262" s="237"/>
      <c r="J262" s="238"/>
      <c r="K262" s="344"/>
      <c r="L262" s="117"/>
      <c r="M262" s="213">
        <v>8500</v>
      </c>
    </row>
    <row r="263" spans="1:13" ht="9.75" customHeight="1" hidden="1">
      <c r="A263" s="285" t="s">
        <v>318</v>
      </c>
      <c r="B263" s="406">
        <v>303</v>
      </c>
      <c r="C263" s="235" t="s">
        <v>68</v>
      </c>
      <c r="D263" s="235">
        <v>12</v>
      </c>
      <c r="E263" s="235" t="s">
        <v>317</v>
      </c>
      <c r="F263" s="235">
        <v>800</v>
      </c>
      <c r="G263" s="239">
        <v>0</v>
      </c>
      <c r="H263" s="236">
        <v>173</v>
      </c>
      <c r="I263" s="237"/>
      <c r="J263" s="238">
        <f t="shared" si="25"/>
        <v>173</v>
      </c>
      <c r="K263" s="344"/>
      <c r="L263" s="117">
        <v>0</v>
      </c>
      <c r="M263" s="213">
        <v>112</v>
      </c>
    </row>
    <row r="264" spans="1:13" ht="23.25" customHeight="1">
      <c r="A264" s="285" t="s">
        <v>461</v>
      </c>
      <c r="B264" s="406">
        <v>303</v>
      </c>
      <c r="C264" s="235" t="s">
        <v>68</v>
      </c>
      <c r="D264" s="235" t="s">
        <v>71</v>
      </c>
      <c r="E264" s="235"/>
      <c r="F264" s="235"/>
      <c r="G264" s="239"/>
      <c r="H264" s="236"/>
      <c r="I264" s="237"/>
      <c r="J264" s="238"/>
      <c r="K264" s="344">
        <f>K265</f>
        <v>582.2</v>
      </c>
      <c r="L264" s="117"/>
      <c r="M264" s="213"/>
    </row>
    <row r="265" spans="1:13" ht="41.25" customHeight="1">
      <c r="A265" s="285" t="s">
        <v>262</v>
      </c>
      <c r="B265" s="406">
        <v>303</v>
      </c>
      <c r="C265" s="235" t="s">
        <v>68</v>
      </c>
      <c r="D265" s="235" t="s">
        <v>71</v>
      </c>
      <c r="E265" s="235" t="s">
        <v>267</v>
      </c>
      <c r="F265" s="235">
        <v>200</v>
      </c>
      <c r="G265" s="239"/>
      <c r="H265" s="236"/>
      <c r="I265" s="237"/>
      <c r="J265" s="238"/>
      <c r="K265" s="344">
        <v>582.2</v>
      </c>
      <c r="L265" s="117"/>
      <c r="M265" s="213"/>
    </row>
    <row r="266" spans="1:13" ht="1.5" customHeight="1">
      <c r="A266" s="285" t="s">
        <v>314</v>
      </c>
      <c r="B266" s="406">
        <v>303</v>
      </c>
      <c r="C266" s="235" t="s">
        <v>68</v>
      </c>
      <c r="D266" s="235">
        <v>12</v>
      </c>
      <c r="E266" s="235" t="s">
        <v>439</v>
      </c>
      <c r="F266" s="235">
        <v>200</v>
      </c>
      <c r="G266" s="239"/>
      <c r="H266" s="236"/>
      <c r="I266" s="237"/>
      <c r="J266" s="238"/>
      <c r="K266" s="344"/>
      <c r="L266" s="117"/>
      <c r="M266" s="213"/>
    </row>
    <row r="267" spans="1:13" ht="25.5" customHeight="1">
      <c r="A267" s="368" t="s">
        <v>22</v>
      </c>
      <c r="B267" s="406">
        <v>303</v>
      </c>
      <c r="C267" s="392" t="s">
        <v>72</v>
      </c>
      <c r="D267" s="369"/>
      <c r="E267" s="369"/>
      <c r="F267" s="369"/>
      <c r="G267" s="375"/>
      <c r="H267" s="370"/>
      <c r="I267" s="371"/>
      <c r="J267" s="372"/>
      <c r="K267" s="375">
        <f>K268</f>
        <v>542.3</v>
      </c>
      <c r="L267" s="117"/>
      <c r="M267" s="213"/>
    </row>
    <row r="268" spans="1:13" ht="19.5" customHeight="1">
      <c r="A268" s="381" t="s">
        <v>450</v>
      </c>
      <c r="B268" s="406">
        <v>303</v>
      </c>
      <c r="C268" s="386" t="s">
        <v>72</v>
      </c>
      <c r="D268" s="383" t="s">
        <v>67</v>
      </c>
      <c r="E268" s="387"/>
      <c r="F268" s="387"/>
      <c r="G268" s="387" t="e">
        <f>G271+#REF!+#REF!+#REF!</f>
        <v>#REF!</v>
      </c>
      <c r="H268" s="387" t="e">
        <f>H271+#REF!+#REF!+#REF!</f>
        <v>#REF!</v>
      </c>
      <c r="I268" s="388" t="e">
        <f>H268/G268</f>
        <v>#REF!</v>
      </c>
      <c r="J268" s="389" t="e">
        <f>H268-G268</f>
        <v>#REF!</v>
      </c>
      <c r="K268" s="418">
        <f>K269+K286</f>
        <v>542.3</v>
      </c>
      <c r="L268" s="290"/>
      <c r="M268" s="124" t="e">
        <f>M270+#REF!+#REF!</f>
        <v>#REF!</v>
      </c>
    </row>
    <row r="269" spans="1:13" ht="19.5" customHeight="1">
      <c r="A269" s="381" t="s">
        <v>458</v>
      </c>
      <c r="B269" s="406">
        <v>303</v>
      </c>
      <c r="C269" s="386" t="s">
        <v>72</v>
      </c>
      <c r="D269" s="383" t="s">
        <v>67</v>
      </c>
      <c r="E269" s="391" t="s">
        <v>479</v>
      </c>
      <c r="F269" s="391">
        <v>200</v>
      </c>
      <c r="G269" s="387"/>
      <c r="H269" s="387"/>
      <c r="I269" s="388"/>
      <c r="J269" s="389"/>
      <c r="K269" s="390">
        <v>182.3</v>
      </c>
      <c r="L269" s="341"/>
      <c r="M269" s="124"/>
    </row>
    <row r="270" spans="1:13" ht="1.5" customHeight="1" hidden="1">
      <c r="A270" s="285" t="s">
        <v>471</v>
      </c>
      <c r="B270" s="406">
        <v>303</v>
      </c>
      <c r="C270" s="231" t="s">
        <v>72</v>
      </c>
      <c r="D270" s="235" t="s">
        <v>67</v>
      </c>
      <c r="E270" s="231" t="s">
        <v>474</v>
      </c>
      <c r="F270" s="231">
        <v>200</v>
      </c>
      <c r="G270" s="263" t="e">
        <f>G272+#REF!+#REF!+#REF!</f>
        <v>#REF!</v>
      </c>
      <c r="H270" s="263" t="e">
        <f>H272+#REF!+#REF!+#REF!</f>
        <v>#REF!</v>
      </c>
      <c r="I270" s="237" t="e">
        <f>H270/G270</f>
        <v>#REF!</v>
      </c>
      <c r="J270" s="238" t="e">
        <f>H270-G270</f>
        <v>#REF!</v>
      </c>
      <c r="K270" s="344">
        <v>0</v>
      </c>
      <c r="L270" s="117"/>
      <c r="M270" s="213"/>
    </row>
    <row r="271" spans="1:13" ht="19.5" customHeight="1" hidden="1">
      <c r="A271" s="332" t="s">
        <v>325</v>
      </c>
      <c r="B271" s="406">
        <v>303</v>
      </c>
      <c r="C271" s="227" t="s">
        <v>72</v>
      </c>
      <c r="D271" s="227" t="s">
        <v>72</v>
      </c>
      <c r="E271" s="245"/>
      <c r="F271" s="245"/>
      <c r="G271" s="249"/>
      <c r="H271" s="249"/>
      <c r="I271" s="247" t="e">
        <f>H271/G271</f>
        <v>#DIV/0!</v>
      </c>
      <c r="J271" s="248">
        <f>H271-G271</f>
        <v>0</v>
      </c>
      <c r="K271" s="357"/>
      <c r="L271" s="305">
        <f>L272</f>
        <v>0</v>
      </c>
      <c r="M271" s="220">
        <f>M272</f>
        <v>0</v>
      </c>
    </row>
    <row r="272" spans="1:13" ht="66.75" customHeight="1" hidden="1">
      <c r="A272" s="285" t="s">
        <v>321</v>
      </c>
      <c r="B272" s="406">
        <v>303</v>
      </c>
      <c r="C272" s="235" t="s">
        <v>72</v>
      </c>
      <c r="D272" s="235" t="s">
        <v>72</v>
      </c>
      <c r="E272" s="235" t="s">
        <v>322</v>
      </c>
      <c r="F272" s="235">
        <v>400</v>
      </c>
      <c r="G272" s="239">
        <v>538.2</v>
      </c>
      <c r="H272" s="239"/>
      <c r="I272" s="239"/>
      <c r="J272" s="238"/>
      <c r="K272" s="344"/>
      <c r="L272" s="117"/>
      <c r="M272" s="213"/>
    </row>
    <row r="273" spans="1:13" ht="0.75" customHeight="1" hidden="1">
      <c r="A273" s="285" t="s">
        <v>125</v>
      </c>
      <c r="B273" s="406">
        <v>303</v>
      </c>
      <c r="C273" s="235" t="s">
        <v>72</v>
      </c>
      <c r="D273" s="235" t="s">
        <v>72</v>
      </c>
      <c r="E273" s="235" t="s">
        <v>124</v>
      </c>
      <c r="F273" s="235"/>
      <c r="G273" s="239">
        <f>G274</f>
        <v>0</v>
      </c>
      <c r="H273" s="233">
        <f>H274</f>
        <v>0</v>
      </c>
      <c r="I273" s="237" t="e">
        <f>H273/G273</f>
        <v>#DIV/0!</v>
      </c>
      <c r="J273" s="238">
        <f aca="true" t="shared" si="26" ref="J273:J280">H273-G273</f>
        <v>0</v>
      </c>
      <c r="K273" s="344"/>
      <c r="L273" s="117"/>
      <c r="M273" s="213"/>
    </row>
    <row r="274" spans="1:13" ht="1.5" customHeight="1" hidden="1">
      <c r="A274" s="285" t="s">
        <v>23</v>
      </c>
      <c r="B274" s="406">
        <v>303</v>
      </c>
      <c r="C274" s="235" t="s">
        <v>72</v>
      </c>
      <c r="D274" s="235" t="s">
        <v>72</v>
      </c>
      <c r="E274" s="235" t="s">
        <v>124</v>
      </c>
      <c r="F274" s="235" t="s">
        <v>91</v>
      </c>
      <c r="G274" s="239"/>
      <c r="H274" s="233"/>
      <c r="I274" s="237" t="e">
        <f>H274/G274</f>
        <v>#DIV/0!</v>
      </c>
      <c r="J274" s="238">
        <f t="shared" si="26"/>
        <v>0</v>
      </c>
      <c r="K274" s="344"/>
      <c r="L274" s="117"/>
      <c r="M274" s="213"/>
    </row>
    <row r="275" spans="1:13" ht="3.75" customHeight="1" hidden="1">
      <c r="A275" s="285" t="s">
        <v>127</v>
      </c>
      <c r="B275" s="406">
        <v>303</v>
      </c>
      <c r="C275" s="235" t="s">
        <v>72</v>
      </c>
      <c r="D275" s="235" t="s">
        <v>72</v>
      </c>
      <c r="E275" s="235" t="s">
        <v>126</v>
      </c>
      <c r="F275" s="235" t="s">
        <v>91</v>
      </c>
      <c r="G275" s="239"/>
      <c r="H275" s="233"/>
      <c r="I275" s="237"/>
      <c r="J275" s="238">
        <f t="shared" si="26"/>
        <v>0</v>
      </c>
      <c r="K275" s="344"/>
      <c r="L275" s="117"/>
      <c r="M275" s="213"/>
    </row>
    <row r="276" spans="1:13" ht="0.75" customHeight="1" hidden="1">
      <c r="A276" s="285"/>
      <c r="B276" s="406">
        <v>303</v>
      </c>
      <c r="C276" s="235">
        <v>5</v>
      </c>
      <c r="D276" s="235">
        <v>5</v>
      </c>
      <c r="E276" s="235" t="s">
        <v>158</v>
      </c>
      <c r="F276" s="235"/>
      <c r="G276" s="239">
        <f>G277+G278</f>
        <v>0</v>
      </c>
      <c r="H276" s="239">
        <f>H277+H278</f>
        <v>0</v>
      </c>
      <c r="I276" s="237" t="e">
        <f>H276/G276</f>
        <v>#DIV/0!</v>
      </c>
      <c r="J276" s="238">
        <f t="shared" si="26"/>
        <v>0</v>
      </c>
      <c r="K276" s="344"/>
      <c r="L276" s="117"/>
      <c r="M276" s="213"/>
    </row>
    <row r="277" spans="1:13" ht="1.5" customHeight="1" hidden="1">
      <c r="A277" s="285" t="s">
        <v>160</v>
      </c>
      <c r="B277" s="406">
        <v>303</v>
      </c>
      <c r="C277" s="235">
        <v>5</v>
      </c>
      <c r="D277" s="235">
        <v>5</v>
      </c>
      <c r="E277" s="235" t="s">
        <v>158</v>
      </c>
      <c r="F277" s="235">
        <v>3</v>
      </c>
      <c r="G277" s="239"/>
      <c r="H277" s="233"/>
      <c r="I277" s="237" t="e">
        <f>H277/G277</f>
        <v>#DIV/0!</v>
      </c>
      <c r="J277" s="238">
        <f t="shared" si="26"/>
        <v>0</v>
      </c>
      <c r="K277" s="344"/>
      <c r="L277" s="117"/>
      <c r="M277" s="213"/>
    </row>
    <row r="278" spans="1:13" ht="0.75" customHeight="1" hidden="1">
      <c r="A278" s="285" t="s">
        <v>11</v>
      </c>
      <c r="B278" s="406">
        <v>303</v>
      </c>
      <c r="C278" s="235">
        <v>5</v>
      </c>
      <c r="D278" s="235">
        <v>5</v>
      </c>
      <c r="E278" s="235" t="s">
        <v>157</v>
      </c>
      <c r="F278" s="235">
        <v>500</v>
      </c>
      <c r="G278" s="239"/>
      <c r="H278" s="233"/>
      <c r="I278" s="237" t="e">
        <f>H278/G278</f>
        <v>#DIV/0!</v>
      </c>
      <c r="J278" s="238">
        <f t="shared" si="26"/>
        <v>0</v>
      </c>
      <c r="K278" s="344"/>
      <c r="L278" s="117"/>
      <c r="M278" s="213"/>
    </row>
    <row r="279" spans="1:13" ht="38.25" customHeight="1" hidden="1">
      <c r="A279" s="285" t="s">
        <v>128</v>
      </c>
      <c r="B279" s="406">
        <v>303</v>
      </c>
      <c r="C279" s="235" t="s">
        <v>72</v>
      </c>
      <c r="D279" s="235" t="s">
        <v>72</v>
      </c>
      <c r="E279" s="235" t="s">
        <v>19</v>
      </c>
      <c r="F279" s="235" t="s">
        <v>91</v>
      </c>
      <c r="G279" s="239"/>
      <c r="H279" s="233"/>
      <c r="I279" s="237"/>
      <c r="J279" s="238">
        <f t="shared" si="26"/>
        <v>0</v>
      </c>
      <c r="K279" s="344"/>
      <c r="L279" s="117"/>
      <c r="M279" s="213"/>
    </row>
    <row r="280" spans="1:13" ht="0.75" customHeight="1" hidden="1">
      <c r="A280" s="285" t="s">
        <v>190</v>
      </c>
      <c r="B280" s="406">
        <v>303</v>
      </c>
      <c r="C280" s="235" t="s">
        <v>72</v>
      </c>
      <c r="D280" s="235" t="s">
        <v>72</v>
      </c>
      <c r="E280" s="235">
        <v>5222040</v>
      </c>
      <c r="F280" s="235">
        <v>400</v>
      </c>
      <c r="G280" s="239">
        <v>1636</v>
      </c>
      <c r="H280" s="233">
        <v>11100</v>
      </c>
      <c r="I280" s="237"/>
      <c r="J280" s="238">
        <f t="shared" si="26"/>
        <v>9464</v>
      </c>
      <c r="K280" s="344"/>
      <c r="L280" s="117"/>
      <c r="M280" s="213"/>
    </row>
    <row r="281" spans="1:13" ht="18.75" hidden="1">
      <c r="A281" s="284" t="s">
        <v>73</v>
      </c>
      <c r="B281" s="406">
        <v>303</v>
      </c>
      <c r="C281" s="227" t="s">
        <v>74</v>
      </c>
      <c r="D281" s="227"/>
      <c r="E281" s="227"/>
      <c r="F281" s="227"/>
      <c r="G281" s="228">
        <f aca="true" t="shared" si="27" ref="G281:J283">G282</f>
        <v>80.6</v>
      </c>
      <c r="H281" s="228">
        <f t="shared" si="27"/>
        <v>80.6</v>
      </c>
      <c r="I281" s="228">
        <f t="shared" si="27"/>
        <v>1</v>
      </c>
      <c r="J281" s="229">
        <f t="shared" si="27"/>
        <v>0</v>
      </c>
      <c r="K281" s="355"/>
      <c r="L281" s="292">
        <f aca="true" t="shared" si="28" ref="L281:M283">L282</f>
        <v>0</v>
      </c>
      <c r="M281" s="126">
        <f t="shared" si="28"/>
        <v>11.9</v>
      </c>
    </row>
    <row r="282" spans="1:13" ht="48" hidden="1">
      <c r="A282" s="333" t="s">
        <v>96</v>
      </c>
      <c r="B282" s="406">
        <v>303</v>
      </c>
      <c r="C282" s="227" t="s">
        <v>74</v>
      </c>
      <c r="D282" s="227" t="s">
        <v>67</v>
      </c>
      <c r="E282" s="245"/>
      <c r="F282" s="245"/>
      <c r="G282" s="228">
        <f t="shared" si="27"/>
        <v>80.6</v>
      </c>
      <c r="H282" s="228">
        <f t="shared" si="27"/>
        <v>80.6</v>
      </c>
      <c r="I282" s="228">
        <f t="shared" si="27"/>
        <v>1</v>
      </c>
      <c r="J282" s="229">
        <f t="shared" si="27"/>
        <v>0</v>
      </c>
      <c r="K282" s="355"/>
      <c r="L282" s="292">
        <f t="shared" si="28"/>
        <v>0</v>
      </c>
      <c r="M282" s="126">
        <f t="shared" si="28"/>
        <v>11.9</v>
      </c>
    </row>
    <row r="283" spans="1:13" ht="32.25" hidden="1">
      <c r="A283" s="285" t="s">
        <v>97</v>
      </c>
      <c r="B283" s="406">
        <v>303</v>
      </c>
      <c r="C283" s="235" t="s">
        <v>74</v>
      </c>
      <c r="D283" s="235" t="s">
        <v>67</v>
      </c>
      <c r="E283" s="235" t="s">
        <v>299</v>
      </c>
      <c r="F283" s="235"/>
      <c r="G283" s="239">
        <f t="shared" si="27"/>
        <v>80.6</v>
      </c>
      <c r="H283" s="239">
        <f t="shared" si="27"/>
        <v>80.6</v>
      </c>
      <c r="I283" s="239">
        <f t="shared" si="27"/>
        <v>1</v>
      </c>
      <c r="J283" s="238">
        <f t="shared" si="27"/>
        <v>0</v>
      </c>
      <c r="K283" s="344"/>
      <c r="L283" s="294">
        <f t="shared" si="28"/>
        <v>0</v>
      </c>
      <c r="M283" s="122">
        <f t="shared" si="28"/>
        <v>11.9</v>
      </c>
    </row>
    <row r="284" spans="1:13" ht="31.5" hidden="1">
      <c r="A284" s="285" t="s">
        <v>232</v>
      </c>
      <c r="B284" s="406">
        <v>303</v>
      </c>
      <c r="C284" s="235" t="s">
        <v>74</v>
      </c>
      <c r="D284" s="235" t="s">
        <v>67</v>
      </c>
      <c r="E284" s="235" t="s">
        <v>300</v>
      </c>
      <c r="F284" s="235">
        <v>200</v>
      </c>
      <c r="G284" s="239">
        <v>80.6</v>
      </c>
      <c r="H284" s="233">
        <v>80.6</v>
      </c>
      <c r="I284" s="237">
        <f>H284/G284</f>
        <v>1</v>
      </c>
      <c r="J284" s="238">
        <f>H284-G284</f>
        <v>0</v>
      </c>
      <c r="K284" s="344"/>
      <c r="L284" s="117"/>
      <c r="M284" s="213">
        <v>11.9</v>
      </c>
    </row>
    <row r="285" spans="1:13" ht="31.5" hidden="1">
      <c r="A285" s="285" t="s">
        <v>473</v>
      </c>
      <c r="B285" s="406">
        <v>303</v>
      </c>
      <c r="C285" s="231" t="s">
        <v>72</v>
      </c>
      <c r="D285" s="235" t="s">
        <v>67</v>
      </c>
      <c r="E285" s="231" t="s">
        <v>472</v>
      </c>
      <c r="F285" s="253">
        <v>200</v>
      </c>
      <c r="G285" s="239"/>
      <c r="H285" s="233"/>
      <c r="I285" s="237"/>
      <c r="J285" s="238"/>
      <c r="K285" s="344">
        <v>0</v>
      </c>
      <c r="L285" s="117"/>
      <c r="M285" s="213"/>
    </row>
    <row r="286" spans="1:13" ht="36.75" customHeight="1">
      <c r="A286" s="329" t="s">
        <v>464</v>
      </c>
      <c r="B286" s="406">
        <v>303</v>
      </c>
      <c r="C286" s="253" t="s">
        <v>72</v>
      </c>
      <c r="D286" s="253" t="s">
        <v>67</v>
      </c>
      <c r="E286" s="253" t="s">
        <v>451</v>
      </c>
      <c r="F286" s="256">
        <v>200</v>
      </c>
      <c r="G286" s="251">
        <f>G287+G292+G291</f>
        <v>9580.5</v>
      </c>
      <c r="H286" s="251" t="e">
        <f>H287+H292+H291</f>
        <v>#REF!</v>
      </c>
      <c r="I286" s="251" t="e">
        <f>I287+I292+I291</f>
        <v>#REF!</v>
      </c>
      <c r="J286" s="252" t="e">
        <f>J287+J292+J291</f>
        <v>#REF!</v>
      </c>
      <c r="K286" s="359">
        <v>360</v>
      </c>
      <c r="L286" s="308">
        <f>L287+L292+L291</f>
        <v>0</v>
      </c>
      <c r="M286" s="130"/>
    </row>
    <row r="287" spans="1:13" ht="1.5" customHeight="1" hidden="1">
      <c r="A287" s="329" t="s">
        <v>221</v>
      </c>
      <c r="B287" s="406">
        <v>303</v>
      </c>
      <c r="C287" s="253" t="s">
        <v>75</v>
      </c>
      <c r="D287" s="253" t="s">
        <v>72</v>
      </c>
      <c r="E287" s="253" t="s">
        <v>222</v>
      </c>
      <c r="F287" s="256">
        <v>200</v>
      </c>
      <c r="G287" s="254">
        <f>G289+G290</f>
        <v>9197.9</v>
      </c>
      <c r="H287" s="254" t="e">
        <f>H289+H290</f>
        <v>#REF!</v>
      </c>
      <c r="I287" s="254" t="e">
        <f>I289+I290</f>
        <v>#REF!</v>
      </c>
      <c r="J287" s="255" t="e">
        <f>J289+J290</f>
        <v>#REF!</v>
      </c>
      <c r="K287" s="359"/>
      <c r="L287" s="93">
        <f>L289+L290</f>
        <v>0</v>
      </c>
      <c r="M287" s="213"/>
    </row>
    <row r="288" spans="1:13" ht="1.5" customHeight="1">
      <c r="A288" s="329"/>
      <c r="B288" s="406">
        <v>303</v>
      </c>
      <c r="C288" s="253"/>
      <c r="D288" s="253"/>
      <c r="E288" s="253"/>
      <c r="F288" s="256"/>
      <c r="G288" s="254"/>
      <c r="H288" s="254"/>
      <c r="I288" s="254"/>
      <c r="J288" s="255"/>
      <c r="K288" s="359"/>
      <c r="L288" s="93"/>
      <c r="M288" s="213"/>
    </row>
    <row r="289" spans="1:13" ht="25.5" customHeight="1">
      <c r="A289" s="330" t="s">
        <v>32</v>
      </c>
      <c r="B289" s="406">
        <v>303</v>
      </c>
      <c r="C289" s="264" t="s">
        <v>70</v>
      </c>
      <c r="D289" s="264" t="s">
        <v>66</v>
      </c>
      <c r="E289" s="264"/>
      <c r="F289" s="265"/>
      <c r="G289" s="266">
        <f>G290+G298+G296</f>
        <v>8815.3</v>
      </c>
      <c r="H289" s="266" t="e">
        <f>H290+H298+H296</f>
        <v>#REF!</v>
      </c>
      <c r="I289" s="266" t="e">
        <f>I290+I298+I296</f>
        <v>#REF!</v>
      </c>
      <c r="J289" s="267" t="e">
        <f>J290+J298+J296</f>
        <v>#REF!</v>
      </c>
      <c r="K289" s="363">
        <f>K290+K302</f>
        <v>879.5000000000001</v>
      </c>
      <c r="L289" s="309">
        <f>L290+L298+L296+L297+L294</f>
        <v>0</v>
      </c>
      <c r="M289" s="221">
        <f>M290+M298+M296+M297+M294</f>
        <v>4513</v>
      </c>
    </row>
    <row r="290" spans="1:13" ht="38.25" customHeight="1">
      <c r="A290" s="377" t="s">
        <v>248</v>
      </c>
      <c r="B290" s="406">
        <v>303</v>
      </c>
      <c r="C290" s="288" t="s">
        <v>70</v>
      </c>
      <c r="D290" s="288" t="s">
        <v>66</v>
      </c>
      <c r="E290" s="288" t="s">
        <v>452</v>
      </c>
      <c r="F290" s="378"/>
      <c r="G290" s="393">
        <f aca="true" t="shared" si="29" ref="G290:M290">G291+G292</f>
        <v>382.6</v>
      </c>
      <c r="H290" s="393" t="e">
        <f t="shared" si="29"/>
        <v>#REF!</v>
      </c>
      <c r="I290" s="393" t="e">
        <f t="shared" si="29"/>
        <v>#REF!</v>
      </c>
      <c r="J290" s="394" t="e">
        <f t="shared" si="29"/>
        <v>#REF!</v>
      </c>
      <c r="K290" s="393">
        <f t="shared" si="29"/>
        <v>857.9000000000001</v>
      </c>
      <c r="L290" s="309">
        <f t="shared" si="29"/>
        <v>0</v>
      </c>
      <c r="M290" s="221">
        <f t="shared" si="29"/>
        <v>490</v>
      </c>
    </row>
    <row r="291" spans="1:13" ht="31.5" customHeight="1">
      <c r="A291" s="285" t="s">
        <v>262</v>
      </c>
      <c r="B291" s="406">
        <v>303</v>
      </c>
      <c r="C291" s="288" t="s">
        <v>70</v>
      </c>
      <c r="D291" s="287" t="s">
        <v>66</v>
      </c>
      <c r="E291" s="288" t="s">
        <v>452</v>
      </c>
      <c r="F291" s="256">
        <v>200</v>
      </c>
      <c r="G291" s="254">
        <v>373</v>
      </c>
      <c r="H291" s="251" t="e">
        <f>SUM(#REF!,#REF!,H326)</f>
        <v>#REF!</v>
      </c>
      <c r="I291" s="268" t="e">
        <f>H291/G291</f>
        <v>#REF!</v>
      </c>
      <c r="J291" s="238" t="e">
        <f>H291-G291</f>
        <v>#REF!</v>
      </c>
      <c r="K291" s="344">
        <v>845.2</v>
      </c>
      <c r="L291" s="117"/>
      <c r="M291" s="213">
        <v>414</v>
      </c>
    </row>
    <row r="292" spans="1:13" ht="30" customHeight="1">
      <c r="A292" s="285" t="s">
        <v>279</v>
      </c>
      <c r="B292" s="406">
        <v>303</v>
      </c>
      <c r="C292" s="288" t="s">
        <v>70</v>
      </c>
      <c r="D292" s="288" t="s">
        <v>66</v>
      </c>
      <c r="E292" s="288" t="s">
        <v>452</v>
      </c>
      <c r="F292" s="256">
        <v>800</v>
      </c>
      <c r="G292" s="254">
        <v>9.6</v>
      </c>
      <c r="H292" s="251" t="e">
        <f>SUM(#REF!,H326,H327)</f>
        <v>#REF!</v>
      </c>
      <c r="I292" s="268" t="e">
        <f>H292/G292</f>
        <v>#REF!</v>
      </c>
      <c r="J292" s="238" t="e">
        <f>H292-G292</f>
        <v>#REF!</v>
      </c>
      <c r="K292" s="344">
        <v>12.7</v>
      </c>
      <c r="L292" s="117"/>
      <c r="M292" s="213">
        <v>76</v>
      </c>
    </row>
    <row r="293" spans="1:13" ht="24.75" customHeight="1" hidden="1">
      <c r="A293" s="329" t="s">
        <v>223</v>
      </c>
      <c r="B293" s="406">
        <v>303</v>
      </c>
      <c r="C293" s="253" t="s">
        <v>75</v>
      </c>
      <c r="D293" s="253" t="s">
        <v>71</v>
      </c>
      <c r="E293" s="253" t="s">
        <v>217</v>
      </c>
      <c r="F293" s="256"/>
      <c r="G293" s="254">
        <f>G294+G295</f>
        <v>443</v>
      </c>
      <c r="H293" s="254" t="e">
        <f>H294+H295</f>
        <v>#REF!</v>
      </c>
      <c r="I293" s="254" t="e">
        <f>I294+I295</f>
        <v>#REF!</v>
      </c>
      <c r="J293" s="255" t="e">
        <f>J294+J295</f>
        <v>#REF!</v>
      </c>
      <c r="K293" s="359"/>
      <c r="L293" s="310">
        <v>0</v>
      </c>
      <c r="M293" s="136"/>
    </row>
    <row r="294" spans="1:13" ht="24.75" customHeight="1" hidden="1">
      <c r="A294" s="329" t="s">
        <v>223</v>
      </c>
      <c r="B294" s="406">
        <v>303</v>
      </c>
      <c r="C294" s="253" t="s">
        <v>75</v>
      </c>
      <c r="D294" s="253" t="s">
        <v>71</v>
      </c>
      <c r="E294" s="253" t="s">
        <v>217</v>
      </c>
      <c r="F294" s="256">
        <v>100</v>
      </c>
      <c r="G294" s="254">
        <v>373</v>
      </c>
      <c r="H294" s="251" t="e">
        <f>SUM(#REF!,H328,H329)</f>
        <v>#REF!</v>
      </c>
      <c r="I294" s="268" t="e">
        <f>H294/G294</f>
        <v>#REF!</v>
      </c>
      <c r="J294" s="238" t="e">
        <f>H294-G294</f>
        <v>#REF!</v>
      </c>
      <c r="K294" s="344"/>
      <c r="L294" s="117"/>
      <c r="M294" s="213"/>
    </row>
    <row r="295" spans="1:13" ht="24.75" customHeight="1" hidden="1">
      <c r="A295" s="329" t="s">
        <v>224</v>
      </c>
      <c r="B295" s="406">
        <v>303</v>
      </c>
      <c r="C295" s="253" t="s">
        <v>75</v>
      </c>
      <c r="D295" s="253" t="s">
        <v>71</v>
      </c>
      <c r="E295" s="253" t="s">
        <v>217</v>
      </c>
      <c r="F295" s="256">
        <v>200</v>
      </c>
      <c r="G295" s="254">
        <v>70</v>
      </c>
      <c r="H295" s="251">
        <f>SUM(H326:H326,H329,H330)</f>
        <v>190</v>
      </c>
      <c r="I295" s="268">
        <f>H295/G295</f>
        <v>2.7142857142857144</v>
      </c>
      <c r="J295" s="238">
        <f>H295-G295</f>
        <v>120</v>
      </c>
      <c r="K295" s="344"/>
      <c r="L295" s="117"/>
      <c r="M295" s="213"/>
    </row>
    <row r="296" spans="1:13" ht="24.75" customHeight="1" hidden="1">
      <c r="A296" s="329" t="s">
        <v>191</v>
      </c>
      <c r="B296" s="406">
        <v>303</v>
      </c>
      <c r="C296" s="253" t="s">
        <v>75</v>
      </c>
      <c r="D296" s="253" t="s">
        <v>71</v>
      </c>
      <c r="E296" s="253">
        <v>5222211</v>
      </c>
      <c r="F296" s="256">
        <v>200</v>
      </c>
      <c r="G296" s="254">
        <v>1600</v>
      </c>
      <c r="H296" s="254" t="e">
        <f aca="true" t="shared" si="30" ref="H296:J297">H298</f>
        <v>#REF!</v>
      </c>
      <c r="I296" s="254" t="e">
        <f t="shared" si="30"/>
        <v>#REF!</v>
      </c>
      <c r="J296" s="255" t="e">
        <f t="shared" si="30"/>
        <v>#REF!</v>
      </c>
      <c r="K296" s="359"/>
      <c r="L296" s="117"/>
      <c r="M296" s="213"/>
    </row>
    <row r="297" spans="1:13" ht="24.75" customHeight="1" hidden="1">
      <c r="A297" s="329" t="s">
        <v>191</v>
      </c>
      <c r="B297" s="406">
        <v>303</v>
      </c>
      <c r="C297" s="253" t="s">
        <v>75</v>
      </c>
      <c r="D297" s="253" t="s">
        <v>71</v>
      </c>
      <c r="E297" s="253">
        <v>5222211</v>
      </c>
      <c r="F297" s="256">
        <v>400</v>
      </c>
      <c r="G297" s="254">
        <v>1600</v>
      </c>
      <c r="H297" s="254" t="e">
        <f t="shared" si="30"/>
        <v>#REF!</v>
      </c>
      <c r="I297" s="254" t="e">
        <f t="shared" si="30"/>
        <v>#REF!</v>
      </c>
      <c r="J297" s="255" t="e">
        <f t="shared" si="30"/>
        <v>#REF!</v>
      </c>
      <c r="K297" s="359"/>
      <c r="L297" s="117"/>
      <c r="M297" s="213"/>
    </row>
    <row r="298" spans="1:13" ht="32.25" customHeight="1" hidden="1">
      <c r="A298" s="329" t="s">
        <v>441</v>
      </c>
      <c r="B298" s="406">
        <v>303</v>
      </c>
      <c r="C298" s="250" t="s">
        <v>75</v>
      </c>
      <c r="D298" s="250" t="s">
        <v>71</v>
      </c>
      <c r="E298" s="250" t="s">
        <v>323</v>
      </c>
      <c r="F298" s="256"/>
      <c r="G298" s="254">
        <f aca="true" t="shared" si="31" ref="G298:M298">G299</f>
        <v>6832.7</v>
      </c>
      <c r="H298" s="254" t="e">
        <f t="shared" si="31"/>
        <v>#REF!</v>
      </c>
      <c r="I298" s="254" t="e">
        <f t="shared" si="31"/>
        <v>#REF!</v>
      </c>
      <c r="J298" s="255" t="e">
        <f t="shared" si="31"/>
        <v>#REF!</v>
      </c>
      <c r="K298" s="359"/>
      <c r="L298" s="310">
        <f t="shared" si="31"/>
        <v>0</v>
      </c>
      <c r="M298" s="136">
        <f t="shared" si="31"/>
        <v>4023</v>
      </c>
    </row>
    <row r="299" spans="1:13" ht="58.5" customHeight="1" hidden="1">
      <c r="A299" s="329" t="s">
        <v>324</v>
      </c>
      <c r="B299" s="406">
        <v>303</v>
      </c>
      <c r="C299" s="253" t="s">
        <v>75</v>
      </c>
      <c r="D299" s="253" t="s">
        <v>71</v>
      </c>
      <c r="E299" s="253" t="s">
        <v>440</v>
      </c>
      <c r="F299" s="256">
        <v>400</v>
      </c>
      <c r="G299" s="254">
        <v>6832.7</v>
      </c>
      <c r="H299" s="251" t="e">
        <f>SUM(H325:H325,H327,H328)</f>
        <v>#REF!</v>
      </c>
      <c r="I299" s="268" t="e">
        <f>H299/G299</f>
        <v>#REF!</v>
      </c>
      <c r="J299" s="238" t="e">
        <f>H299-G299</f>
        <v>#REF!</v>
      </c>
      <c r="K299" s="344"/>
      <c r="L299" s="117"/>
      <c r="M299" s="213">
        <v>4023</v>
      </c>
    </row>
    <row r="300" spans="1:13" ht="6.75" customHeight="1" hidden="1">
      <c r="A300" s="329" t="s">
        <v>324</v>
      </c>
      <c r="B300" s="406">
        <v>303</v>
      </c>
      <c r="C300" s="253" t="s">
        <v>75</v>
      </c>
      <c r="D300" s="253" t="s">
        <v>71</v>
      </c>
      <c r="E300" s="253" t="s">
        <v>440</v>
      </c>
      <c r="F300" s="256">
        <v>830</v>
      </c>
      <c r="G300" s="254">
        <v>6832.7</v>
      </c>
      <c r="H300" s="251">
        <f>SUM(H326:H326,H328,H329)</f>
        <v>190</v>
      </c>
      <c r="I300" s="268">
        <f>H300/G300</f>
        <v>0.027807455325127694</v>
      </c>
      <c r="J300" s="238">
        <f>H300-G300</f>
        <v>-6642.7</v>
      </c>
      <c r="K300" s="344"/>
      <c r="L300" s="117"/>
      <c r="M300" s="213">
        <v>0</v>
      </c>
    </row>
    <row r="301" spans="1:13" ht="37.5" customHeight="1" hidden="1">
      <c r="A301" s="285" t="s">
        <v>262</v>
      </c>
      <c r="B301" s="406">
        <v>303</v>
      </c>
      <c r="C301" s="288" t="s">
        <v>70</v>
      </c>
      <c r="D301" s="288" t="s">
        <v>66</v>
      </c>
      <c r="E301" s="253" t="s">
        <v>465</v>
      </c>
      <c r="F301" s="256">
        <v>200</v>
      </c>
      <c r="G301" s="254"/>
      <c r="H301" s="251"/>
      <c r="I301" s="268"/>
      <c r="J301" s="238"/>
      <c r="K301" s="344">
        <v>0</v>
      </c>
      <c r="L301" s="117"/>
      <c r="M301" s="213"/>
    </row>
    <row r="302" spans="1:13" ht="29.25" customHeight="1">
      <c r="A302" s="329" t="s">
        <v>34</v>
      </c>
      <c r="B302" s="406">
        <v>303</v>
      </c>
      <c r="C302" s="288" t="s">
        <v>70</v>
      </c>
      <c r="D302" s="253" t="s">
        <v>459</v>
      </c>
      <c r="E302" s="253" t="s">
        <v>475</v>
      </c>
      <c r="F302" s="256">
        <v>200</v>
      </c>
      <c r="G302" s="254"/>
      <c r="H302" s="251"/>
      <c r="I302" s="268"/>
      <c r="J302" s="238"/>
      <c r="K302" s="344">
        <v>21.6</v>
      </c>
      <c r="L302" s="117"/>
      <c r="M302" s="213"/>
    </row>
    <row r="303" spans="1:13" ht="34.5" customHeight="1">
      <c r="A303" s="395" t="s">
        <v>251</v>
      </c>
      <c r="B303" s="406">
        <v>303</v>
      </c>
      <c r="C303" s="396" t="s">
        <v>70</v>
      </c>
      <c r="D303" s="396" t="s">
        <v>68</v>
      </c>
      <c r="E303" s="397"/>
      <c r="F303" s="398"/>
      <c r="G303" s="399"/>
      <c r="H303" s="400"/>
      <c r="I303" s="401"/>
      <c r="J303" s="402"/>
      <c r="K303" s="373">
        <v>6</v>
      </c>
      <c r="L303" s="117"/>
      <c r="M303" s="213"/>
    </row>
    <row r="304" spans="1:13" ht="31.5" customHeight="1">
      <c r="A304" s="329" t="s">
        <v>460</v>
      </c>
      <c r="B304" s="406">
        <v>303</v>
      </c>
      <c r="C304" s="288" t="s">
        <v>70</v>
      </c>
      <c r="D304" s="288" t="s">
        <v>68</v>
      </c>
      <c r="E304" s="253" t="s">
        <v>259</v>
      </c>
      <c r="F304" s="256">
        <v>200</v>
      </c>
      <c r="G304" s="254"/>
      <c r="H304" s="251"/>
      <c r="I304" s="268"/>
      <c r="J304" s="238"/>
      <c r="K304" s="344">
        <v>6</v>
      </c>
      <c r="L304" s="117"/>
      <c r="M304" s="213"/>
    </row>
    <row r="305" spans="1:13" ht="24.75" customHeight="1">
      <c r="A305" s="284" t="s">
        <v>49</v>
      </c>
      <c r="B305" s="406">
        <v>303</v>
      </c>
      <c r="C305" s="227">
        <v>10</v>
      </c>
      <c r="D305" s="227" t="s">
        <v>66</v>
      </c>
      <c r="E305" s="245"/>
      <c r="F305" s="245"/>
      <c r="G305" s="228">
        <f aca="true" t="shared" si="32" ref="G305:J307">G306</f>
        <v>540.8</v>
      </c>
      <c r="H305" s="228">
        <f t="shared" si="32"/>
        <v>576.7</v>
      </c>
      <c r="I305" s="228">
        <f t="shared" si="32"/>
        <v>1.0663831360946747</v>
      </c>
      <c r="J305" s="229">
        <f t="shared" si="32"/>
        <v>35.90000000000009</v>
      </c>
      <c r="K305" s="355">
        <f>K306</f>
        <v>218.9</v>
      </c>
      <c r="L305" s="292">
        <f aca="true" t="shared" si="33" ref="L305:M307">L306</f>
        <v>0</v>
      </c>
      <c r="M305" s="126">
        <f t="shared" si="33"/>
        <v>0</v>
      </c>
    </row>
    <row r="306" spans="1:13" ht="54" customHeight="1">
      <c r="A306" s="285" t="s">
        <v>50</v>
      </c>
      <c r="B306" s="406">
        <v>303</v>
      </c>
      <c r="C306" s="235">
        <v>10</v>
      </c>
      <c r="D306" s="235" t="s">
        <v>66</v>
      </c>
      <c r="E306" s="235" t="s">
        <v>280</v>
      </c>
      <c r="F306" s="235"/>
      <c r="G306" s="236">
        <f t="shared" si="32"/>
        <v>540.8</v>
      </c>
      <c r="H306" s="236">
        <f t="shared" si="32"/>
        <v>576.7</v>
      </c>
      <c r="I306" s="236">
        <f t="shared" si="32"/>
        <v>1.0663831360946747</v>
      </c>
      <c r="J306" s="244">
        <f t="shared" si="32"/>
        <v>35.90000000000009</v>
      </c>
      <c r="K306" s="236">
        <f>K307</f>
        <v>218.9</v>
      </c>
      <c r="L306" s="291">
        <f t="shared" si="33"/>
        <v>0</v>
      </c>
      <c r="M306" s="120">
        <f t="shared" si="33"/>
        <v>0</v>
      </c>
    </row>
    <row r="307" spans="1:13" ht="66" customHeight="1">
      <c r="A307" s="285" t="s">
        <v>51</v>
      </c>
      <c r="B307" s="406">
        <v>303</v>
      </c>
      <c r="C307" s="235">
        <v>10</v>
      </c>
      <c r="D307" s="235" t="s">
        <v>66</v>
      </c>
      <c r="E307" s="235" t="s">
        <v>280</v>
      </c>
      <c r="F307" s="235"/>
      <c r="G307" s="236">
        <f t="shared" si="32"/>
        <v>540.8</v>
      </c>
      <c r="H307" s="236">
        <f t="shared" si="32"/>
        <v>576.7</v>
      </c>
      <c r="I307" s="236">
        <f t="shared" si="32"/>
        <v>1.0663831360946747</v>
      </c>
      <c r="J307" s="244">
        <f t="shared" si="32"/>
        <v>35.90000000000009</v>
      </c>
      <c r="K307" s="236">
        <f>K308</f>
        <v>218.9</v>
      </c>
      <c r="L307" s="291">
        <f t="shared" si="33"/>
        <v>0</v>
      </c>
      <c r="M307" s="120">
        <f t="shared" si="33"/>
        <v>0</v>
      </c>
    </row>
    <row r="308" spans="1:13" ht="31.5" customHeight="1" thickBot="1">
      <c r="A308" s="334" t="s">
        <v>52</v>
      </c>
      <c r="B308" s="406">
        <v>303</v>
      </c>
      <c r="C308" s="335">
        <v>10</v>
      </c>
      <c r="D308" s="335" t="s">
        <v>66</v>
      </c>
      <c r="E308" s="335" t="s">
        <v>280</v>
      </c>
      <c r="F308" s="335">
        <v>300</v>
      </c>
      <c r="G308" s="336">
        <v>540.8</v>
      </c>
      <c r="H308" s="337">
        <v>576.7</v>
      </c>
      <c r="I308" s="338">
        <f>H308/G308</f>
        <v>1.0663831360946747</v>
      </c>
      <c r="J308" s="339">
        <f>H308-G308</f>
        <v>35.90000000000009</v>
      </c>
      <c r="K308" s="364">
        <v>218.9</v>
      </c>
      <c r="L308" s="117"/>
      <c r="M308" s="213"/>
    </row>
    <row r="309" spans="1:13" ht="24.75" customHeight="1" hidden="1">
      <c r="A309" s="311" t="s">
        <v>53</v>
      </c>
      <c r="B309" s="311"/>
      <c r="C309" s="241">
        <v>10</v>
      </c>
      <c r="D309" s="241" t="s">
        <v>67</v>
      </c>
      <c r="E309" s="241"/>
      <c r="F309" s="241"/>
      <c r="G309" s="240">
        <f>G310+G312+G313+G314+G315+G317</f>
        <v>3491.1000000000004</v>
      </c>
      <c r="H309" s="240">
        <f>H310+H312+H313+H314+H315+H317</f>
        <v>26808.2</v>
      </c>
      <c r="I309" s="240" t="e">
        <f>I310+I312+I313+I314+I315+I317</f>
        <v>#DIV/0!</v>
      </c>
      <c r="J309" s="312">
        <f>J310+J312+J313+J314+J315+J317</f>
        <v>23317.100000000002</v>
      </c>
      <c r="K309" s="365"/>
      <c r="L309" s="103">
        <f>L310+L312+L313+L314+L315+L317+L311</f>
        <v>0</v>
      </c>
      <c r="M309" s="124">
        <f>M310+M312+M313+M314+M315+M317+M311</f>
        <v>8609</v>
      </c>
    </row>
    <row r="310" spans="1:13" ht="47.25" hidden="1">
      <c r="A310" s="234" t="s">
        <v>185</v>
      </c>
      <c r="B310" s="234"/>
      <c r="C310" s="235">
        <v>10</v>
      </c>
      <c r="D310" s="235" t="s">
        <v>67</v>
      </c>
      <c r="E310" s="235" t="s">
        <v>204</v>
      </c>
      <c r="F310" s="235">
        <v>300</v>
      </c>
      <c r="G310" s="236"/>
      <c r="H310" s="236">
        <f>H313+H315</f>
        <v>1892</v>
      </c>
      <c r="I310" s="237" t="e">
        <f>H310/G310</f>
        <v>#DIV/0!</v>
      </c>
      <c r="J310" s="238">
        <f aca="true" t="shared" si="34" ref="J310:J317">H310-G310</f>
        <v>1892</v>
      </c>
      <c r="K310" s="344"/>
      <c r="L310" s="117"/>
      <c r="M310" s="213"/>
    </row>
    <row r="311" spans="1:13" ht="47.25" hidden="1">
      <c r="A311" s="234" t="s">
        <v>205</v>
      </c>
      <c r="B311" s="234"/>
      <c r="C311" s="235">
        <v>10</v>
      </c>
      <c r="D311" s="235" t="s">
        <v>67</v>
      </c>
      <c r="E311" s="235">
        <v>1008820</v>
      </c>
      <c r="F311" s="235">
        <v>300</v>
      </c>
      <c r="G311" s="236"/>
      <c r="H311" s="236">
        <f>H314+H316</f>
        <v>1892</v>
      </c>
      <c r="I311" s="237" t="e">
        <f>H311/G311</f>
        <v>#DIV/0!</v>
      </c>
      <c r="J311" s="238">
        <f t="shared" si="34"/>
        <v>1892</v>
      </c>
      <c r="K311" s="344"/>
      <c r="L311" s="117"/>
      <c r="M311" s="213"/>
    </row>
    <row r="312" spans="1:13" ht="40.5" customHeight="1" hidden="1">
      <c r="A312" s="234" t="s">
        <v>188</v>
      </c>
      <c r="B312" s="234"/>
      <c r="C312" s="235">
        <v>10</v>
      </c>
      <c r="D312" s="235" t="s">
        <v>67</v>
      </c>
      <c r="E312" s="235">
        <v>5222701</v>
      </c>
      <c r="F312" s="235">
        <v>300</v>
      </c>
      <c r="G312" s="236"/>
      <c r="H312" s="239">
        <v>1892</v>
      </c>
      <c r="I312" s="237" t="e">
        <f>H312/G312</f>
        <v>#DIV/0!</v>
      </c>
      <c r="J312" s="238">
        <f t="shared" si="34"/>
        <v>1892</v>
      </c>
      <c r="K312" s="344"/>
      <c r="L312" s="117"/>
      <c r="M312" s="213"/>
    </row>
    <row r="313" spans="1:13" ht="47.25" hidden="1">
      <c r="A313" s="234" t="s">
        <v>187</v>
      </c>
      <c r="B313" s="234"/>
      <c r="C313" s="235">
        <v>10</v>
      </c>
      <c r="D313" s="235" t="s">
        <v>67</v>
      </c>
      <c r="E313" s="235">
        <v>5222702</v>
      </c>
      <c r="F313" s="235">
        <v>300</v>
      </c>
      <c r="G313" s="236"/>
      <c r="H313" s="239"/>
      <c r="I313" s="237"/>
      <c r="J313" s="238">
        <f t="shared" si="34"/>
        <v>0</v>
      </c>
      <c r="K313" s="344"/>
      <c r="L313" s="117"/>
      <c r="M313" s="213"/>
    </row>
    <row r="314" spans="1:13" ht="30.75" customHeight="1" hidden="1">
      <c r="A314" s="234" t="s">
        <v>186</v>
      </c>
      <c r="B314" s="234"/>
      <c r="C314" s="235">
        <v>10</v>
      </c>
      <c r="D314" s="235" t="s">
        <v>67</v>
      </c>
      <c r="E314" s="235">
        <v>5222703</v>
      </c>
      <c r="F314" s="235">
        <v>300</v>
      </c>
      <c r="G314" s="236"/>
      <c r="H314" s="239">
        <v>1892</v>
      </c>
      <c r="I314" s="237" t="e">
        <f>H314/G314</f>
        <v>#DIV/0!</v>
      </c>
      <c r="J314" s="238">
        <f t="shared" si="34"/>
        <v>1892</v>
      </c>
      <c r="K314" s="344"/>
      <c r="L314" s="117"/>
      <c r="M314" s="213"/>
    </row>
    <row r="315" spans="1:13" ht="56.25" customHeight="1" hidden="1">
      <c r="A315" s="234" t="s">
        <v>296</v>
      </c>
      <c r="B315" s="234"/>
      <c r="C315" s="235">
        <v>10</v>
      </c>
      <c r="D315" s="235" t="s">
        <v>67</v>
      </c>
      <c r="E315" s="235" t="s">
        <v>424</v>
      </c>
      <c r="F315" s="235">
        <v>300</v>
      </c>
      <c r="G315" s="236">
        <v>569.7</v>
      </c>
      <c r="H315" s="239">
        <v>1892</v>
      </c>
      <c r="I315" s="237">
        <f>H315/G315</f>
        <v>3.32104616464806</v>
      </c>
      <c r="J315" s="238">
        <f t="shared" si="34"/>
        <v>1322.3</v>
      </c>
      <c r="K315" s="344"/>
      <c r="L315" s="117"/>
      <c r="M315" s="213">
        <v>670</v>
      </c>
    </row>
    <row r="316" spans="1:13" ht="205.5" customHeight="1" hidden="1">
      <c r="A316" s="269" t="s">
        <v>434</v>
      </c>
      <c r="B316" s="269"/>
      <c r="C316" s="235">
        <v>10</v>
      </c>
      <c r="D316" s="235" t="s">
        <v>67</v>
      </c>
      <c r="E316" s="235" t="s">
        <v>132</v>
      </c>
      <c r="F316" s="235" t="s">
        <v>89</v>
      </c>
      <c r="G316" s="236"/>
      <c r="H316" s="239"/>
      <c r="I316" s="237" t="e">
        <f>H316/G316</f>
        <v>#DIV/0!</v>
      </c>
      <c r="J316" s="238">
        <f t="shared" si="34"/>
        <v>0</v>
      </c>
      <c r="K316" s="344"/>
      <c r="L316" s="117"/>
      <c r="M316" s="213"/>
    </row>
    <row r="317" spans="1:13" ht="93" customHeight="1" hidden="1">
      <c r="A317" s="269" t="s">
        <v>166</v>
      </c>
      <c r="B317" s="269"/>
      <c r="C317" s="235">
        <v>10</v>
      </c>
      <c r="D317" s="235" t="s">
        <v>67</v>
      </c>
      <c r="E317" s="235" t="s">
        <v>295</v>
      </c>
      <c r="F317" s="235">
        <v>300</v>
      </c>
      <c r="G317" s="236">
        <v>2921.4</v>
      </c>
      <c r="H317" s="233">
        <v>19240.2</v>
      </c>
      <c r="I317" s="237">
        <f>H317/G317</f>
        <v>6.585951940850277</v>
      </c>
      <c r="J317" s="238">
        <f t="shared" si="34"/>
        <v>16318.800000000001</v>
      </c>
      <c r="K317" s="344"/>
      <c r="L317" s="117"/>
      <c r="M317" s="213">
        <v>7939</v>
      </c>
    </row>
    <row r="318" spans="1:13" ht="27" customHeight="1" hidden="1">
      <c r="A318" s="226" t="s">
        <v>319</v>
      </c>
      <c r="B318" s="226"/>
      <c r="C318" s="227">
        <v>10</v>
      </c>
      <c r="D318" s="227" t="s">
        <v>74</v>
      </c>
      <c r="E318" s="245"/>
      <c r="F318" s="245"/>
      <c r="G318" s="228" t="e">
        <f aca="true" t="shared" si="35" ref="G318:M318">G319</f>
        <v>#REF!</v>
      </c>
      <c r="H318" s="228" t="e">
        <f t="shared" si="35"/>
        <v>#REF!</v>
      </c>
      <c r="I318" s="228" t="e">
        <f t="shared" si="35"/>
        <v>#REF!</v>
      </c>
      <c r="J318" s="229" t="e">
        <f t="shared" si="35"/>
        <v>#REF!</v>
      </c>
      <c r="K318" s="355"/>
      <c r="L318" s="105">
        <f t="shared" si="35"/>
        <v>0</v>
      </c>
      <c r="M318" s="126">
        <f t="shared" si="35"/>
        <v>0</v>
      </c>
    </row>
    <row r="319" spans="1:13" ht="81.75" customHeight="1" hidden="1">
      <c r="A319" s="234" t="s">
        <v>320</v>
      </c>
      <c r="B319" s="234"/>
      <c r="C319" s="235">
        <v>10</v>
      </c>
      <c r="D319" s="235" t="s">
        <v>74</v>
      </c>
      <c r="E319" s="235" t="s">
        <v>420</v>
      </c>
      <c r="F319" s="235"/>
      <c r="G319" s="236" t="e">
        <f>G320</f>
        <v>#REF!</v>
      </c>
      <c r="H319" s="236" t="e">
        <f>H320</f>
        <v>#REF!</v>
      </c>
      <c r="I319" s="236" t="e">
        <f>I320</f>
        <v>#REF!</v>
      </c>
      <c r="J319" s="244" t="e">
        <f>J320</f>
        <v>#REF!</v>
      </c>
      <c r="K319" s="356"/>
      <c r="L319" s="59">
        <f>L320</f>
        <v>0</v>
      </c>
      <c r="M319" s="120"/>
    </row>
    <row r="320" spans="1:13" ht="18.75" hidden="1">
      <c r="A320" s="226" t="s">
        <v>47</v>
      </c>
      <c r="B320" s="226"/>
      <c r="C320" s="227">
        <v>11</v>
      </c>
      <c r="D320" s="227"/>
      <c r="E320" s="227"/>
      <c r="F320" s="227"/>
      <c r="G320" s="228" t="e">
        <f>G322+#REF!</f>
        <v>#REF!</v>
      </c>
      <c r="H320" s="228" t="e">
        <f>H322+#REF!</f>
        <v>#REF!</v>
      </c>
      <c r="I320" s="228" t="e">
        <f>I322+#REF!</f>
        <v>#REF!</v>
      </c>
      <c r="J320" s="229" t="e">
        <f>J322+#REF!</f>
        <v>#REF!</v>
      </c>
      <c r="K320" s="355"/>
      <c r="L320" s="105">
        <f>L321</f>
        <v>0</v>
      </c>
      <c r="M320" s="126">
        <f>M321</f>
        <v>280</v>
      </c>
    </row>
    <row r="321" spans="1:13" ht="55.5" customHeight="1" hidden="1">
      <c r="A321" s="230" t="s">
        <v>298</v>
      </c>
      <c r="B321" s="230"/>
      <c r="C321" s="235">
        <v>11</v>
      </c>
      <c r="D321" s="235" t="s">
        <v>66</v>
      </c>
      <c r="E321" s="235" t="s">
        <v>297</v>
      </c>
      <c r="F321" s="235">
        <v>200</v>
      </c>
      <c r="G321" s="236"/>
      <c r="H321" s="236" t="e">
        <f>#REF!</f>
        <v>#REF!</v>
      </c>
      <c r="I321" s="237" t="e">
        <f>H321/G321</f>
        <v>#REF!</v>
      </c>
      <c r="J321" s="238" t="e">
        <f>H321-G321</f>
        <v>#REF!</v>
      </c>
      <c r="K321" s="344"/>
      <c r="L321" s="117"/>
      <c r="M321" s="213">
        <v>280</v>
      </c>
    </row>
    <row r="322" spans="1:13" ht="47.25" hidden="1">
      <c r="A322" s="234" t="s">
        <v>189</v>
      </c>
      <c r="B322" s="234"/>
      <c r="C322" s="235">
        <v>11</v>
      </c>
      <c r="D322" s="235" t="s">
        <v>66</v>
      </c>
      <c r="E322" s="235" t="s">
        <v>212</v>
      </c>
      <c r="F322" s="235">
        <v>200</v>
      </c>
      <c r="G322" s="236"/>
      <c r="H322" s="236" t="e">
        <f>H323</f>
        <v>#REF!</v>
      </c>
      <c r="I322" s="237" t="e">
        <f>H322/G322</f>
        <v>#REF!</v>
      </c>
      <c r="J322" s="238" t="e">
        <f>H322-G322</f>
        <v>#REF!</v>
      </c>
      <c r="K322" s="344"/>
      <c r="L322" s="117"/>
      <c r="M322" s="213"/>
    </row>
    <row r="323" spans="1:13" ht="18.75" hidden="1">
      <c r="A323" s="226" t="s">
        <v>200</v>
      </c>
      <c r="B323" s="226"/>
      <c r="C323" s="227">
        <v>12</v>
      </c>
      <c r="D323" s="227"/>
      <c r="E323" s="227"/>
      <c r="F323" s="227"/>
      <c r="G323" s="228" t="e">
        <f>#REF!</f>
        <v>#REF!</v>
      </c>
      <c r="H323" s="228" t="e">
        <f>#REF!</f>
        <v>#REF!</v>
      </c>
      <c r="I323" s="228" t="e">
        <f>#REF!</f>
        <v>#REF!</v>
      </c>
      <c r="J323" s="229" t="e">
        <f>#REF!</f>
        <v>#REF!</v>
      </c>
      <c r="K323" s="355"/>
      <c r="L323" s="105" t="e">
        <f>L324+L325</f>
        <v>#REF!</v>
      </c>
      <c r="M323" s="126">
        <f>M324+M325</f>
        <v>340</v>
      </c>
    </row>
    <row r="324" spans="1:13" ht="18.75" hidden="1">
      <c r="A324" s="234" t="s">
        <v>80</v>
      </c>
      <c r="B324" s="234"/>
      <c r="C324" s="235">
        <v>12</v>
      </c>
      <c r="D324" s="235" t="s">
        <v>66</v>
      </c>
      <c r="E324" s="235" t="s">
        <v>294</v>
      </c>
      <c r="F324" s="235">
        <v>200</v>
      </c>
      <c r="G324" s="236" t="e">
        <f>#REF!</f>
        <v>#REF!</v>
      </c>
      <c r="H324" s="236" t="e">
        <f>#REF!</f>
        <v>#REF!</v>
      </c>
      <c r="I324" s="236" t="e">
        <f>#REF!</f>
        <v>#REF!</v>
      </c>
      <c r="J324" s="244" t="e">
        <f>#REF!</f>
        <v>#REF!</v>
      </c>
      <c r="K324" s="356"/>
      <c r="L324" s="120" t="e">
        <f>#REF!</f>
        <v>#REF!</v>
      </c>
      <c r="M324" s="120">
        <v>150</v>
      </c>
    </row>
    <row r="325" spans="1:13" ht="21" customHeight="1" hidden="1" thickBot="1">
      <c r="A325" s="234" t="s">
        <v>35</v>
      </c>
      <c r="B325" s="234"/>
      <c r="C325" s="235">
        <v>12</v>
      </c>
      <c r="D325" s="235" t="s">
        <v>69</v>
      </c>
      <c r="E325" s="235" t="s">
        <v>294</v>
      </c>
      <c r="F325" s="235">
        <v>200</v>
      </c>
      <c r="G325" s="236" t="e">
        <f>#REF!</f>
        <v>#REF!</v>
      </c>
      <c r="H325" s="236" t="e">
        <f>#REF!</f>
        <v>#REF!</v>
      </c>
      <c r="I325" s="236" t="e">
        <f>#REF!</f>
        <v>#REF!</v>
      </c>
      <c r="J325" s="244" t="e">
        <f>#REF!</f>
        <v>#REF!</v>
      </c>
      <c r="K325" s="356"/>
      <c r="L325" s="120" t="e">
        <f>#REF!</f>
        <v>#REF!</v>
      </c>
      <c r="M325" s="120">
        <v>190</v>
      </c>
    </row>
    <row r="326" spans="1:11" ht="18" hidden="1">
      <c r="A326" s="234" t="s">
        <v>21</v>
      </c>
      <c r="B326" s="234"/>
      <c r="C326" s="235">
        <v>12</v>
      </c>
      <c r="D326" s="235" t="s">
        <v>68</v>
      </c>
      <c r="E326" s="235" t="s">
        <v>155</v>
      </c>
      <c r="F326" s="235">
        <v>500</v>
      </c>
      <c r="G326" s="239"/>
      <c r="H326" s="233">
        <v>190</v>
      </c>
      <c r="I326" s="270" t="e">
        <f>H326/G326</f>
        <v>#DIV/0!</v>
      </c>
      <c r="J326" s="239">
        <f aca="true" t="shared" si="36" ref="J326:J343">H326-G326</f>
        <v>190</v>
      </c>
      <c r="K326" s="281"/>
    </row>
    <row r="327" spans="1:11" ht="18" hidden="1">
      <c r="A327" s="234" t="s">
        <v>111</v>
      </c>
      <c r="B327" s="234"/>
      <c r="C327" s="235" t="s">
        <v>68</v>
      </c>
      <c r="D327" s="235" t="s">
        <v>74</v>
      </c>
      <c r="E327" s="235"/>
      <c r="F327" s="235"/>
      <c r="G327" s="239">
        <f>SUM(G329:G330)</f>
        <v>0</v>
      </c>
      <c r="H327" s="239">
        <f>SUM(H329:H330)</f>
        <v>0</v>
      </c>
      <c r="I327" s="270" t="e">
        <f>H327/G327</f>
        <v>#DIV/0!</v>
      </c>
      <c r="J327" s="239">
        <f t="shared" si="36"/>
        <v>0</v>
      </c>
      <c r="K327" s="281"/>
    </row>
    <row r="328" spans="1:11" ht="0.75" customHeight="1" hidden="1">
      <c r="A328" s="234" t="s">
        <v>112</v>
      </c>
      <c r="B328" s="234"/>
      <c r="C328" s="235" t="s">
        <v>68</v>
      </c>
      <c r="D328" s="235" t="s">
        <v>74</v>
      </c>
      <c r="E328" s="235" t="s">
        <v>110</v>
      </c>
      <c r="F328" s="235"/>
      <c r="G328" s="239">
        <f>G329</f>
        <v>0</v>
      </c>
      <c r="H328" s="233">
        <f>H329</f>
        <v>0</v>
      </c>
      <c r="I328" s="270" t="e">
        <f>H328/G328</f>
        <v>#DIV/0!</v>
      </c>
      <c r="J328" s="239">
        <f t="shared" si="36"/>
        <v>0</v>
      </c>
      <c r="K328" s="281"/>
    </row>
    <row r="329" spans="1:11" ht="31.5" hidden="1">
      <c r="A329" s="234" t="s">
        <v>11</v>
      </c>
      <c r="B329" s="234"/>
      <c r="C329" s="235" t="s">
        <v>68</v>
      </c>
      <c r="D329" s="235" t="s">
        <v>74</v>
      </c>
      <c r="E329" s="235" t="s">
        <v>110</v>
      </c>
      <c r="F329" s="235">
        <v>500</v>
      </c>
      <c r="G329" s="239"/>
      <c r="H329" s="233"/>
      <c r="I329" s="270" t="e">
        <f>H329/G329</f>
        <v>#DIV/0!</v>
      </c>
      <c r="J329" s="239">
        <f t="shared" si="36"/>
        <v>0</v>
      </c>
      <c r="K329" s="281"/>
    </row>
    <row r="330" spans="1:11" ht="15.75" customHeight="1" hidden="1">
      <c r="A330" s="234" t="s">
        <v>113</v>
      </c>
      <c r="B330" s="234"/>
      <c r="C330" s="235" t="s">
        <v>68</v>
      </c>
      <c r="D330" s="235" t="s">
        <v>74</v>
      </c>
      <c r="E330" s="235" t="s">
        <v>159</v>
      </c>
      <c r="F330" s="235">
        <v>500</v>
      </c>
      <c r="G330" s="239"/>
      <c r="H330" s="233"/>
      <c r="I330" s="270" t="e">
        <f>H330/G330</f>
        <v>#DIV/0!</v>
      </c>
      <c r="J330" s="239">
        <f t="shared" si="36"/>
        <v>0</v>
      </c>
      <c r="K330" s="281"/>
    </row>
    <row r="331" spans="1:11" ht="1.5" customHeight="1" hidden="1">
      <c r="A331" s="234" t="s">
        <v>119</v>
      </c>
      <c r="B331" s="234"/>
      <c r="C331" s="235" t="s">
        <v>68</v>
      </c>
      <c r="D331" s="235">
        <v>12</v>
      </c>
      <c r="E331" s="235"/>
      <c r="F331" s="235"/>
      <c r="G331" s="239">
        <f>G332</f>
        <v>0</v>
      </c>
      <c r="H331" s="233"/>
      <c r="I331" s="270"/>
      <c r="J331" s="239">
        <f t="shared" si="36"/>
        <v>0</v>
      </c>
      <c r="K331" s="281"/>
    </row>
    <row r="332" spans="1:11" ht="47.25" hidden="1">
      <c r="A332" s="234" t="s">
        <v>122</v>
      </c>
      <c r="B332" s="234"/>
      <c r="C332" s="235" t="s">
        <v>68</v>
      </c>
      <c r="D332" s="235">
        <v>12</v>
      </c>
      <c r="E332" s="235" t="s">
        <v>120</v>
      </c>
      <c r="F332" s="235"/>
      <c r="G332" s="239">
        <f>G333</f>
        <v>0</v>
      </c>
      <c r="H332" s="233"/>
      <c r="I332" s="270"/>
      <c r="J332" s="239">
        <f t="shared" si="36"/>
        <v>0</v>
      </c>
      <c r="K332" s="281"/>
    </row>
    <row r="333" spans="1:11" ht="3" customHeight="1" hidden="1">
      <c r="A333" s="234" t="s">
        <v>123</v>
      </c>
      <c r="B333" s="234"/>
      <c r="C333" s="235" t="s">
        <v>68</v>
      </c>
      <c r="D333" s="235">
        <v>12</v>
      </c>
      <c r="E333" s="235" t="s">
        <v>120</v>
      </c>
      <c r="F333" s="235" t="s">
        <v>121</v>
      </c>
      <c r="G333" s="239"/>
      <c r="H333" s="233"/>
      <c r="I333" s="270"/>
      <c r="J333" s="239">
        <f t="shared" si="36"/>
        <v>0</v>
      </c>
      <c r="K333" s="281"/>
    </row>
    <row r="334" spans="1:11" ht="19.5" customHeight="1" hidden="1">
      <c r="A334" s="234" t="s">
        <v>54</v>
      </c>
      <c r="B334" s="234"/>
      <c r="C334" s="235">
        <v>10</v>
      </c>
      <c r="D334" s="235" t="s">
        <v>67</v>
      </c>
      <c r="E334" s="235" t="s">
        <v>133</v>
      </c>
      <c r="F334" s="235" t="s">
        <v>89</v>
      </c>
      <c r="G334" s="236"/>
      <c r="H334" s="272"/>
      <c r="I334" s="270" t="e">
        <f>H334/G334</f>
        <v>#DIV/0!</v>
      </c>
      <c r="J334" s="239">
        <f t="shared" si="36"/>
        <v>0</v>
      </c>
      <c r="K334" s="281"/>
    </row>
    <row r="335" spans="1:11" ht="18" hidden="1">
      <c r="A335" s="234" t="s">
        <v>129</v>
      </c>
      <c r="B335" s="234"/>
      <c r="C335" s="235">
        <v>10</v>
      </c>
      <c r="D335" s="235" t="s">
        <v>67</v>
      </c>
      <c r="E335" s="235" t="s">
        <v>31</v>
      </c>
      <c r="F335" s="235"/>
      <c r="G335" s="236"/>
      <c r="H335" s="236">
        <f>SUM(H336:H338)</f>
        <v>797</v>
      </c>
      <c r="I335" s="270" t="e">
        <f>H335/G335</f>
        <v>#DIV/0!</v>
      </c>
      <c r="J335" s="239">
        <f t="shared" si="36"/>
        <v>797</v>
      </c>
      <c r="K335" s="281"/>
    </row>
    <row r="336" spans="1:11" ht="31.5" hidden="1">
      <c r="A336" s="234" t="s">
        <v>135</v>
      </c>
      <c r="B336" s="234"/>
      <c r="C336" s="235">
        <v>10</v>
      </c>
      <c r="D336" s="235" t="s">
        <v>67</v>
      </c>
      <c r="E336" s="235" t="s">
        <v>134</v>
      </c>
      <c r="F336" s="235" t="s">
        <v>89</v>
      </c>
      <c r="G336" s="236"/>
      <c r="H336" s="233"/>
      <c r="I336" s="270" t="e">
        <f>H336/G336</f>
        <v>#DIV/0!</v>
      </c>
      <c r="J336" s="239">
        <f t="shared" si="36"/>
        <v>0</v>
      </c>
      <c r="K336" s="281"/>
    </row>
    <row r="337" spans="1:11" ht="31.5" hidden="1">
      <c r="A337" s="234" t="s">
        <v>137</v>
      </c>
      <c r="B337" s="234"/>
      <c r="C337" s="235">
        <v>10</v>
      </c>
      <c r="D337" s="235" t="s">
        <v>67</v>
      </c>
      <c r="E337" s="235" t="s">
        <v>136</v>
      </c>
      <c r="F337" s="235" t="s">
        <v>89</v>
      </c>
      <c r="G337" s="236"/>
      <c r="H337" s="233">
        <v>197</v>
      </c>
      <c r="I337" s="270" t="e">
        <f>H337/G337</f>
        <v>#DIV/0!</v>
      </c>
      <c r="J337" s="239">
        <f t="shared" si="36"/>
        <v>197</v>
      </c>
      <c r="K337" s="281"/>
    </row>
    <row r="338" spans="1:11" ht="47.25" hidden="1">
      <c r="A338" s="234" t="s">
        <v>139</v>
      </c>
      <c r="B338" s="234"/>
      <c r="C338" s="235">
        <v>10</v>
      </c>
      <c r="D338" s="235" t="s">
        <v>67</v>
      </c>
      <c r="E338" s="235" t="s">
        <v>138</v>
      </c>
      <c r="F338" s="235" t="s">
        <v>89</v>
      </c>
      <c r="G338" s="273"/>
      <c r="H338" s="233">
        <v>600</v>
      </c>
      <c r="I338" s="270" t="e">
        <f>H338/G338</f>
        <v>#DIV/0!</v>
      </c>
      <c r="J338" s="239">
        <f t="shared" si="36"/>
        <v>600</v>
      </c>
      <c r="K338" s="281"/>
    </row>
    <row r="339" spans="1:11" ht="18" hidden="1">
      <c r="A339" s="274" t="s">
        <v>152</v>
      </c>
      <c r="B339" s="274"/>
      <c r="C339" s="274"/>
      <c r="D339" s="274"/>
      <c r="E339" s="274"/>
      <c r="F339" s="274"/>
      <c r="G339" s="276">
        <f>G340</f>
        <v>0</v>
      </c>
      <c r="H339" s="274">
        <f>H340</f>
        <v>0</v>
      </c>
      <c r="I339" s="277"/>
      <c r="J339" s="239">
        <f t="shared" si="36"/>
        <v>0</v>
      </c>
      <c r="K339" s="281"/>
    </row>
    <row r="340" spans="1:11" ht="23.25" customHeight="1" hidden="1">
      <c r="A340" s="234" t="s">
        <v>115</v>
      </c>
      <c r="B340" s="234"/>
      <c r="C340" s="235" t="s">
        <v>68</v>
      </c>
      <c r="D340" s="235" t="s">
        <v>70</v>
      </c>
      <c r="E340" s="235"/>
      <c r="F340" s="235"/>
      <c r="G340" s="239">
        <f>SUM(G342:G343)</f>
        <v>0</v>
      </c>
      <c r="H340" s="239">
        <f>SUM(H342:H343)</f>
        <v>0</v>
      </c>
      <c r="I340" s="270"/>
      <c r="J340" s="239">
        <f t="shared" si="36"/>
        <v>0</v>
      </c>
      <c r="K340" s="281"/>
    </row>
    <row r="341" spans="1:11" ht="15" customHeight="1" hidden="1">
      <c r="A341" s="278" t="s">
        <v>163</v>
      </c>
      <c r="B341" s="278"/>
      <c r="C341" s="275">
        <v>1</v>
      </c>
      <c r="D341" s="275">
        <v>14</v>
      </c>
      <c r="E341" s="275" t="s">
        <v>16</v>
      </c>
      <c r="F341" s="275">
        <v>500</v>
      </c>
      <c r="G341" s="274"/>
      <c r="H341" s="233">
        <f>H342</f>
        <v>0</v>
      </c>
      <c r="I341" s="270"/>
      <c r="J341" s="239">
        <f t="shared" si="36"/>
        <v>0</v>
      </c>
      <c r="K341" s="281"/>
    </row>
    <row r="342" spans="1:11" ht="2.25" customHeight="1" hidden="1">
      <c r="A342" s="234" t="s">
        <v>21</v>
      </c>
      <c r="B342" s="234"/>
      <c r="C342" s="235" t="s">
        <v>68</v>
      </c>
      <c r="D342" s="235" t="s">
        <v>70</v>
      </c>
      <c r="E342" s="235" t="s">
        <v>116</v>
      </c>
      <c r="F342" s="235" t="s">
        <v>81</v>
      </c>
      <c r="G342" s="239"/>
      <c r="H342" s="233"/>
      <c r="I342" s="270"/>
      <c r="J342" s="239">
        <f t="shared" si="36"/>
        <v>0</v>
      </c>
      <c r="K342" s="281"/>
    </row>
    <row r="343" spans="1:11" ht="20.25" customHeight="1" hidden="1">
      <c r="A343" s="234" t="s">
        <v>117</v>
      </c>
      <c r="B343" s="234"/>
      <c r="C343" s="235" t="s">
        <v>68</v>
      </c>
      <c r="D343" s="235" t="s">
        <v>70</v>
      </c>
      <c r="E343" s="235" t="s">
        <v>118</v>
      </c>
      <c r="F343" s="235" t="s">
        <v>81</v>
      </c>
      <c r="G343" s="239"/>
      <c r="H343" s="233"/>
      <c r="I343" s="270"/>
      <c r="J343" s="239">
        <f t="shared" si="36"/>
        <v>0</v>
      </c>
      <c r="K343" s="281"/>
    </row>
    <row r="344" spans="1:13" ht="18.75">
      <c r="A344" s="279"/>
      <c r="B344" s="279"/>
      <c r="C344" s="271"/>
      <c r="D344" s="271"/>
      <c r="E344" s="279" t="s">
        <v>194</v>
      </c>
      <c r="F344" s="271"/>
      <c r="G344" s="280" t="e">
        <f>G14+#REF!+G64+G163+G202+#REF!-20</f>
        <v>#REF!</v>
      </c>
      <c r="H344" s="280" t="e">
        <f>H14+#REF!+H64+H163+H202+#REF!</f>
        <v>#REF!</v>
      </c>
      <c r="I344" s="280" t="e">
        <f>I14+#REF!+I64+I163+I202+#REF!</f>
        <v>#DIV/0!</v>
      </c>
      <c r="J344" s="280" t="e">
        <f>J14+#REF!+J64+J163+J202+#REF!</f>
        <v>#REF!</v>
      </c>
      <c r="K344" s="433">
        <f>K305+K303+K289+K267+K256+K246+K241+K230+K228+K223+K211+K208+K226</f>
        <v>5849.2</v>
      </c>
      <c r="L344" s="114" t="e">
        <f>L14+#REF!+L64+L163+L202+#REF!</f>
        <v>#REF!</v>
      </c>
      <c r="M344" s="114" t="e">
        <f>M14+#REF!+M64+M163+M202+#REF!</f>
        <v>#REF!</v>
      </c>
    </row>
    <row r="345" spans="7:13" ht="23.25" customHeight="1">
      <c r="G345" s="48"/>
      <c r="H345" s="22"/>
      <c r="M345" s="139"/>
    </row>
    <row r="347" ht="13.5" customHeight="1"/>
    <row r="354" ht="39.75" customHeight="1"/>
    <row r="355" ht="39.75" customHeight="1"/>
    <row r="356" ht="39.75" customHeight="1"/>
  </sheetData>
  <sheetProtection/>
  <mergeCells count="12">
    <mergeCell ref="P3:Z3"/>
    <mergeCell ref="G12:H12"/>
    <mergeCell ref="F12:F13"/>
    <mergeCell ref="A6:M9"/>
    <mergeCell ref="C3:K3"/>
    <mergeCell ref="M12:M13"/>
    <mergeCell ref="B12:B13"/>
    <mergeCell ref="A12:A13"/>
    <mergeCell ref="C12:C13"/>
    <mergeCell ref="D12:D13"/>
    <mergeCell ref="I12:I13"/>
    <mergeCell ref="E12:E13"/>
  </mergeCells>
  <printOptions/>
  <pageMargins left="0.984251968503937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61" t="s">
        <v>447</v>
      </c>
      <c r="F5" s="462"/>
      <c r="G5" s="462"/>
      <c r="H5" s="462"/>
      <c r="I5" s="462"/>
      <c r="J5" s="462"/>
      <c r="K5" s="462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63" t="s">
        <v>448</v>
      </c>
      <c r="B7" s="463"/>
      <c r="C7" s="463"/>
      <c r="D7" s="463"/>
      <c r="E7" s="463"/>
      <c r="F7" s="463"/>
      <c r="G7" s="463"/>
      <c r="H7" s="463"/>
      <c r="I7" s="180"/>
      <c r="J7" s="180"/>
      <c r="K7" s="184"/>
    </row>
    <row r="8" spans="1:11" ht="19.5" customHeight="1">
      <c r="A8" s="464" t="s">
        <v>331</v>
      </c>
      <c r="B8" s="464"/>
      <c r="C8" s="464"/>
      <c r="D8" s="464"/>
      <c r="E8" s="464"/>
      <c r="F8" s="464"/>
      <c r="G8" s="464"/>
      <c r="H8" s="464"/>
      <c r="I8" s="38"/>
      <c r="J8" s="38"/>
      <c r="K8" s="38"/>
    </row>
    <row r="9" spans="1:11" ht="22.5" customHeight="1">
      <c r="A9" s="464" t="s">
        <v>449</v>
      </c>
      <c r="B9" s="464"/>
      <c r="C9" s="464"/>
      <c r="D9" s="464"/>
      <c r="E9" s="464"/>
      <c r="F9" s="464"/>
      <c r="G9" s="464"/>
      <c r="H9" s="464"/>
      <c r="I9" s="38"/>
      <c r="J9" s="38"/>
      <c r="K9" s="38"/>
    </row>
    <row r="10" spans="1:11" ht="19.5" customHeight="1">
      <c r="A10" s="456" t="s">
        <v>330</v>
      </c>
      <c r="B10" s="456"/>
      <c r="C10" s="456"/>
      <c r="D10" s="456"/>
      <c r="E10" s="456"/>
      <c r="F10" s="456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55" t="s">
        <v>0</v>
      </c>
      <c r="B13" s="455" t="s">
        <v>143</v>
      </c>
      <c r="C13" s="455" t="s">
        <v>1</v>
      </c>
      <c r="D13" s="455" t="s">
        <v>2</v>
      </c>
      <c r="E13" s="455" t="s">
        <v>3</v>
      </c>
      <c r="F13" s="458" t="s">
        <v>4</v>
      </c>
      <c r="G13" s="457" t="s">
        <v>181</v>
      </c>
      <c r="H13" s="457"/>
      <c r="I13" s="445" t="s">
        <v>106</v>
      </c>
      <c r="J13" s="72"/>
      <c r="K13" s="94" t="s">
        <v>206</v>
      </c>
      <c r="L13" s="117" t="s">
        <v>193</v>
      </c>
      <c r="M13" s="459"/>
      <c r="U13" s="185"/>
      <c r="V13" s="185"/>
    </row>
    <row r="14" spans="1:13" ht="19.5" customHeight="1">
      <c r="A14" s="441"/>
      <c r="B14" s="441"/>
      <c r="C14" s="441"/>
      <c r="D14" s="441"/>
      <c r="E14" s="441"/>
      <c r="F14" s="450"/>
      <c r="G14" s="49" t="s">
        <v>178</v>
      </c>
      <c r="H14" s="49" t="s">
        <v>165</v>
      </c>
      <c r="I14" s="445"/>
      <c r="J14" s="72" t="s">
        <v>167</v>
      </c>
      <c r="K14" s="95" t="s">
        <v>178</v>
      </c>
      <c r="L14" s="117" t="s">
        <v>178</v>
      </c>
      <c r="M14" s="460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  <mergeCell ref="I13:I14"/>
    <mergeCell ref="E13:E14"/>
    <mergeCell ref="G13:H13"/>
    <mergeCell ref="F13:F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2023-12-26T07:40:04Z</cp:lastPrinted>
  <dcterms:created xsi:type="dcterms:W3CDTF">2007-12-05T13:22:00Z</dcterms:created>
  <dcterms:modified xsi:type="dcterms:W3CDTF">2023-12-26T07:40:24Z</dcterms:modified>
  <cp:category/>
  <cp:version/>
  <cp:contentType/>
  <cp:contentStatus/>
</cp:coreProperties>
</file>